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ilos.axmann/ARL Innovation/Projekty/Ostatni/202406_VR_Teplo_Přerov_střecha/4_Vyberova_rizeni/1_ZD/"/>
    </mc:Choice>
  </mc:AlternateContent>
  <xr:revisionPtr revIDLastSave="0" documentId="13_ncr:1_{9EA71AD6-FE3D-7643-8EA8-2AC0E6D180A7}" xr6:coauthVersionLast="47" xr6:coauthVersionMax="47" xr10:uidLastSave="{00000000-0000-0000-0000-000000000000}"/>
  <bookViews>
    <workbookView xWindow="0" yWindow="500" windowWidth="51200" windowHeight="27040" xr2:uid="{00000000-000D-0000-FFFF-FFFF00000000}"/>
  </bookViews>
  <sheets>
    <sheet name="Rekapitulace stavby" sheetId="1" r:id="rId1"/>
    <sheet name="01 - Stavební úpravy" sheetId="2" r:id="rId2"/>
  </sheets>
  <definedNames>
    <definedName name="_xlnm._FilterDatabase" localSheetId="1" hidden="1">'01 - Stavební úpravy'!$C$123:$K$174</definedName>
    <definedName name="_xlnm.Print_Titles" localSheetId="1">'01 - Stavební úpravy'!$123:$123</definedName>
    <definedName name="_xlnm.Print_Titles" localSheetId="0">'Rekapitulace stavby'!$92:$92</definedName>
    <definedName name="_xlnm.Print_Area" localSheetId="1">'01 - Stavební úpravy'!$C$4:$J$39,'01 - Stavební úpravy'!$C$50:$J$76,'01 - Stavební úpravy'!$C$82:$J$105,'01 - Stavební úpravy'!$C$111:$K$174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T126" i="2"/>
  <c r="T125" i="2" s="1"/>
  <c r="R127" i="2"/>
  <c r="R126" i="2" s="1"/>
  <c r="R125" i="2" s="1"/>
  <c r="P127" i="2"/>
  <c r="P126" i="2" s="1"/>
  <c r="P125" i="2" s="1"/>
  <c r="F118" i="2"/>
  <c r="E116" i="2"/>
  <c r="F89" i="2"/>
  <c r="E87" i="2"/>
  <c r="J24" i="2"/>
  <c r="E24" i="2"/>
  <c r="J121" i="2" s="1"/>
  <c r="J23" i="2"/>
  <c r="J21" i="2"/>
  <c r="E21" i="2"/>
  <c r="J120" i="2" s="1"/>
  <c r="J20" i="2"/>
  <c r="J18" i="2"/>
  <c r="E18" i="2"/>
  <c r="F121" i="2" s="1"/>
  <c r="J17" i="2"/>
  <c r="J15" i="2"/>
  <c r="E15" i="2"/>
  <c r="F91" i="2" s="1"/>
  <c r="J14" i="2"/>
  <c r="J12" i="2"/>
  <c r="J118" i="2"/>
  <c r="E7" i="2"/>
  <c r="E114" i="2"/>
  <c r="L90" i="1"/>
  <c r="AM90" i="1"/>
  <c r="AM89" i="1"/>
  <c r="L89" i="1"/>
  <c r="AM87" i="1"/>
  <c r="L87" i="1"/>
  <c r="L85" i="1"/>
  <c r="L84" i="1"/>
  <c r="J162" i="2"/>
  <c r="J145" i="2"/>
  <c r="BK146" i="2"/>
  <c r="BK135" i="2"/>
  <c r="J147" i="2"/>
  <c r="J139" i="2"/>
  <c r="BK166" i="2"/>
  <c r="J164" i="2"/>
  <c r="J136" i="2"/>
  <c r="J174" i="2"/>
  <c r="BK142" i="2"/>
  <c r="BK132" i="2"/>
  <c r="BK133" i="2"/>
  <c r="BK174" i="2"/>
  <c r="J142" i="2"/>
  <c r="J131" i="2"/>
  <c r="J144" i="2"/>
  <c r="J134" i="2"/>
  <c r="J152" i="2"/>
  <c r="BK163" i="2"/>
  <c r="BK127" i="2"/>
  <c r="BK147" i="2"/>
  <c r="BK139" i="2"/>
  <c r="J155" i="2"/>
  <c r="BK136" i="2"/>
  <c r="J149" i="2"/>
  <c r="BK145" i="2"/>
  <c r="BK149" i="2"/>
  <c r="J163" i="2"/>
  <c r="BK144" i="2"/>
  <c r="BK170" i="2"/>
  <c r="J133" i="2"/>
  <c r="BK164" i="2"/>
  <c r="BK131" i="2"/>
  <c r="J130" i="2"/>
  <c r="J158" i="2"/>
  <c r="J146" i="2"/>
  <c r="J132" i="2"/>
  <c r="J135" i="2"/>
  <c r="J127" i="2"/>
  <c r="BK162" i="2"/>
  <c r="BK134" i="2"/>
  <c r="BK158" i="2"/>
  <c r="BK155" i="2"/>
  <c r="BK152" i="2"/>
  <c r="BK130" i="2"/>
  <c r="AS94" i="1"/>
  <c r="J170" i="2"/>
  <c r="J166" i="2"/>
  <c r="P143" i="2" l="1"/>
  <c r="T129" i="2"/>
  <c r="T143" i="2"/>
  <c r="P161" i="2"/>
  <c r="T161" i="2"/>
  <c r="BK143" i="2"/>
  <c r="J143" i="2"/>
  <c r="J101" i="2"/>
  <c r="T148" i="2"/>
  <c r="P165" i="2"/>
  <c r="R148" i="2"/>
  <c r="R161" i="2"/>
  <c r="BK129" i="2"/>
  <c r="J129" i="2"/>
  <c r="J100" i="2"/>
  <c r="BK148" i="2"/>
  <c r="J148" i="2" s="1"/>
  <c r="J102" i="2" s="1"/>
  <c r="BK165" i="2"/>
  <c r="J165" i="2" s="1"/>
  <c r="J104" i="2" s="1"/>
  <c r="P129" i="2"/>
  <c r="R143" i="2"/>
  <c r="R128" i="2" s="1"/>
  <c r="R124" i="2" s="1"/>
  <c r="BK161" i="2"/>
  <c r="J161" i="2" s="1"/>
  <c r="J103" i="2" s="1"/>
  <c r="T165" i="2"/>
  <c r="R129" i="2"/>
  <c r="P148" i="2"/>
  <c r="R165" i="2"/>
  <c r="BK126" i="2"/>
  <c r="J126" i="2"/>
  <c r="J98" i="2" s="1"/>
  <c r="E85" i="2"/>
  <c r="F92" i="2"/>
  <c r="BE135" i="2"/>
  <c r="BE136" i="2"/>
  <c r="BE139" i="2"/>
  <c r="BE142" i="2"/>
  <c r="BE164" i="2"/>
  <c r="BE170" i="2"/>
  <c r="BE174" i="2"/>
  <c r="J89" i="2"/>
  <c r="F120" i="2"/>
  <c r="BE147" i="2"/>
  <c r="BE155" i="2"/>
  <c r="BE158" i="2"/>
  <c r="BE162" i="2"/>
  <c r="J91" i="2"/>
  <c r="BE163" i="2"/>
  <c r="J92" i="2"/>
  <c r="BE130" i="2"/>
  <c r="BE144" i="2"/>
  <c r="BE145" i="2"/>
  <c r="BE146" i="2"/>
  <c r="BE166" i="2"/>
  <c r="BE149" i="2"/>
  <c r="BE127" i="2"/>
  <c r="BE131" i="2"/>
  <c r="BE132" i="2"/>
  <c r="BE133" i="2"/>
  <c r="BE134" i="2"/>
  <c r="BE152" i="2"/>
  <c r="F37" i="2"/>
  <c r="BD95" i="1" s="1"/>
  <c r="BD94" i="1" s="1"/>
  <c r="W33" i="1" s="1"/>
  <c r="F34" i="2"/>
  <c r="BA95" i="1"/>
  <c r="BA94" i="1"/>
  <c r="W30" i="1" s="1"/>
  <c r="F35" i="2"/>
  <c r="BB95" i="1" s="1"/>
  <c r="BB94" i="1" s="1"/>
  <c r="W31" i="1" s="1"/>
  <c r="F36" i="2"/>
  <c r="BC95" i="1"/>
  <c r="BC94" i="1"/>
  <c r="AY94" i="1" s="1"/>
  <c r="J34" i="2"/>
  <c r="AW95" i="1" s="1"/>
  <c r="P128" i="2" l="1"/>
  <c r="P124" i="2"/>
  <c r="AU95" i="1"/>
  <c r="AU94" i="1" s="1"/>
  <c r="T128" i="2"/>
  <c r="T124" i="2"/>
  <c r="BK125" i="2"/>
  <c r="J125" i="2"/>
  <c r="J97" i="2"/>
  <c r="BK128" i="2"/>
  <c r="J128" i="2"/>
  <c r="J99" i="2"/>
  <c r="W32" i="1"/>
  <c r="AW94" i="1"/>
  <c r="AK30" i="1"/>
  <c r="J33" i="2"/>
  <c r="AV95" i="1" s="1"/>
  <c r="AT95" i="1" s="1"/>
  <c r="F33" i="2"/>
  <c r="AZ95" i="1" s="1"/>
  <c r="AZ94" i="1" s="1"/>
  <c r="W29" i="1" s="1"/>
  <c r="AX94" i="1"/>
  <c r="BK124" i="2" l="1"/>
  <c r="J124" i="2"/>
  <c r="J96" i="2"/>
  <c r="AV94" i="1"/>
  <c r="AK29" i="1" s="1"/>
  <c r="J30" i="2" l="1"/>
  <c r="AG95" i="1"/>
  <c r="AG94" i="1" s="1"/>
  <c r="AK26" i="1" s="1"/>
  <c r="AK35" i="1" s="1"/>
  <c r="AT94" i="1"/>
  <c r="J39" i="2" l="1"/>
  <c r="AN94" i="1"/>
  <c r="AN95" i="1"/>
</calcChain>
</file>

<file path=xl/sharedStrings.xml><?xml version="1.0" encoding="utf-8"?>
<sst xmlns="http://schemas.openxmlformats.org/spreadsheetml/2006/main" count="827" uniqueCount="233">
  <si>
    <t>Export Komplet</t>
  </si>
  <si>
    <t/>
  </si>
  <si>
    <t>2.0</t>
  </si>
  <si>
    <t>False</t>
  </si>
  <si>
    <t>{0d6e19c5-e100-48fb-a823-acd154c54cba}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</si>
  <si>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</si>
  <si>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</si>
  <si>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</si>
  <si>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</si>
  <si>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</si>
  <si>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</si>
  <si>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</si>
  <si>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</si>
  <si>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</si>
  <si>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2024/06/07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</si>
  <si>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</si>
  <si>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</si>
  <si>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Přerov Předmostí - stavební úpravy střešní konstrukce VS</t>
  </si>
  <si>
    <t>KSO:</t>
  </si>
  <si>
    <t>CC-CZ:</t>
  </si>
  <si>
    <t>Místo:</t>
  </si>
  <si>
    <t xml:space="preserve"> </t>
  </si>
  <si>
    <t>Datum:</t>
  </si>
  <si>
    <t>7. 6. 2024</t>
  </si>
  <si>
    <t>Zadavatel:</t>
  </si>
  <si>
    <t>IČ:</t>
  </si>
  <si>
    <t>Teplo Přerov a.s., Blahoslavova 1499/7, Přerov</t>
  </si>
  <si>
    <t>DIČ:</t>
  </si>
  <si>
    <t>Uchazeč:</t>
  </si>
  <si>
    <t>Vyplň údaj</t>
  </si>
  <si>
    <t>Projektant:</t>
  </si>
  <si>
    <t>25391089</t>
  </si>
  <si>
    <t>PRINTES - Atelier s.r.o., Mostní 1876/11a, Přerov</t>
  </si>
  <si>
    <t>CZ25391089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</si>
  <si>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</si>
  <si>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</si>
  <si>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</si>
  <si>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</si>
  <si>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</si>
  <si>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</si>
  <si>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</si>
  <si>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</si>
  <si>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</si>
  <si>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</si>
  <si>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</si>
  <si>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</si>
  <si>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</si>
  <si>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</si>
  <si>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</si>
  <si>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</si>
  <si>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</si>
  <si>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</si>
  <si>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</si>
  <si>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</si>
  <si>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</si>
  <si>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</si>
  <si>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</si>
  <si>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</si>
  <si>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</si>
  <si>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</si>
  <si>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</si>
  <si>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</si>
  <si>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</si>
  <si>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</si>
  <si>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</si>
  <si>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</si>
  <si>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</si>
  <si>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</si>
  <si>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</si>
  <si>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</si>
  <si>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</si>
  <si>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</si>
  <si>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</si>
  <si>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</si>
  <si>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</si>
  <si>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</si>
  <si>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</si>
  <si>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</si>
  <si>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</si>
  <si>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</si>
  <si>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</si>
  <si>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</si>
  <si>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</si>
  <si>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</si>
  <si>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</si>
  <si>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</si>
  <si>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{428fc5f8-69a9-496c-a694-5f3214d80a1a}</t>
  </si>
  <si>
    <t>2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</si>
  <si>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</si>
  <si>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</si>
  <si>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</si>
  <si>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</si>
  <si>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</si>
  <si>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</si>
  <si>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</si>
  <si>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</si>
  <si>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</si>
  <si>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</si>
  <si>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>PSV - Práce a dodávky PSV</t>
  </si>
  <si>
    <t xml:space="preserve">    712 - Povlakové krytiny</t>
  </si>
  <si>
    <t xml:space="preserve">    721 - Zdravotechnika - vnitřní kanalizace</t>
  </si>
  <si>
    <t xml:space="preserve">    732 - Ústřední vytápění</t>
  </si>
  <si>
    <t xml:space="preserve">    766 - Konstrukce truhlářské</t>
  </si>
  <si>
    <t xml:space="preserve">HZS - Hodinové zúčtovací sazby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</si>
  <si>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</si>
  <si>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</si>
  <si>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</si>
  <si>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</si>
  <si>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</si>
  <si>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</si>
  <si>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</si>
  <si>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</si>
  <si>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</si>
  <si>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</si>
  <si>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</si>
  <si>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</si>
  <si>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</si>
  <si>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</si>
  <si>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</si>
  <si>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</si>
  <si>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</si>
  <si>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</si>
  <si>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</si>
  <si>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629995101</t>
  </si>
  <si>
    <t>Očištění vnějších ploch tlakovou vodou - střešní pláš odstranění řas</t>
  </si>
  <si>
    <t>m2</t>
  </si>
  <si>
    <t>4</t>
  </si>
  <si>
    <t>PSV</t>
  </si>
  <si>
    <t>Práce a dodávky PSV</t>
  </si>
  <si>
    <t>712</t>
  </si>
  <si>
    <t>Povlakové krytiny</t>
  </si>
  <si>
    <t>712392171</t>
  </si>
  <si>
    <t>Povlakové krytiny střech plochých do 10° podkladní textilní vrstvy</t>
  </si>
  <si>
    <t>16</t>
  </si>
  <si>
    <t>3</t>
  </si>
  <si>
    <t>712545245</t>
  </si>
  <si>
    <t>Kotvení střešního pláště včetně odtrvových - výtažných zkoušek</t>
  </si>
  <si>
    <t>kus</t>
  </si>
  <si>
    <t>7125456KC</t>
  </si>
  <si>
    <t>Spádové klíny u patek včetně vyspádování do nových vpustí EPS 150, spád 2%</t>
  </si>
  <si>
    <t>8</t>
  </si>
  <si>
    <t>5</t>
  </si>
  <si>
    <t>7125545KC</t>
  </si>
  <si>
    <t>Klempířské konstrukce - závětrná lišta, lemování vnitřních a vnějších rohů, lemování kotev kolektorů (pozinkovaný plech s povrchovou úpravou PVC)</t>
  </si>
  <si>
    <t>soubor</t>
  </si>
  <si>
    <t>10</t>
  </si>
  <si>
    <t>7125565KC</t>
  </si>
  <si>
    <t>Demontáže stávajících prvků opletování patek</t>
  </si>
  <si>
    <t>7</t>
  </si>
  <si>
    <t>712964703</t>
  </si>
  <si>
    <t>Provedení povlakové krytiny zesílením koutů, rohů nebo hran fólií</t>
  </si>
  <si>
    <t>m</t>
  </si>
  <si>
    <t>14</t>
  </si>
  <si>
    <t>M</t>
  </si>
  <si>
    <t>28322022</t>
  </si>
  <si>
    <t>fólie hydroizolační střešní mPVC nevyztužená určená na detaily tl 1,2mm barevná</t>
  </si>
  <si>
    <t>32</t>
  </si>
  <si>
    <t>VV</t>
  </si>
  <si>
    <t>105*0,6 "Přepočtené koeficientem množství</t>
  </si>
  <si>
    <t>Součet</t>
  </si>
  <si>
    <t>9</t>
  </si>
  <si>
    <t>28322058</t>
  </si>
  <si>
    <t>fólie hydroizolační střešní mPVC nevyztužená, tl 1,5mm</t>
  </si>
  <si>
    <t>18</t>
  </si>
  <si>
    <t>541,666666666667*0,6 "Přepočtené koeficientem množství</t>
  </si>
  <si>
    <t>998712202</t>
  </si>
  <si>
    <t>Přesun hmot procentní pro krytiny povlakové v objektech v přes 6 do 12 m</t>
  </si>
  <si>
    <t>%</t>
  </si>
  <si>
    <t>20</t>
  </si>
  <si>
    <t>721</t>
  </si>
  <si>
    <t>Zdravotechnika - vnitřní kanalizace</t>
  </si>
  <si>
    <t>11</t>
  </si>
  <si>
    <t>721173315</t>
  </si>
  <si>
    <t>Potrubí kanalizační z PVC SN 4 dešťové DN 110</t>
  </si>
  <si>
    <t>22</t>
  </si>
  <si>
    <t>72117625KC</t>
  </si>
  <si>
    <t>Doplnění vpustí vnitřní vpusť PVC DN 110 včetně integrované manžety mPVC</t>
  </si>
  <si>
    <t>KUS</t>
  </si>
  <si>
    <t>24</t>
  </si>
  <si>
    <t>13</t>
  </si>
  <si>
    <t>72117852KC</t>
  </si>
  <si>
    <t>Stavební přípomoce u vpustí</t>
  </si>
  <si>
    <t>26</t>
  </si>
  <si>
    <t>72117882KC</t>
  </si>
  <si>
    <t>Demontáž vpustí</t>
  </si>
  <si>
    <t>28</t>
  </si>
  <si>
    <t>732</t>
  </si>
  <si>
    <t>Ústřední vytápění</t>
  </si>
  <si>
    <t>15</t>
  </si>
  <si>
    <t>741711011R</t>
  </si>
  <si>
    <t>Montáž nosné konstrukce solárních panelů na ploché střeše nosníky</t>
  </si>
  <si>
    <t>687471361</t>
  </si>
  <si>
    <t>741711803R</t>
  </si>
  <si>
    <t>Demontáž nosné konstrukce solárních panelů na ploché střeše nosníky</t>
  </si>
  <si>
    <t>1463328013</t>
  </si>
  <si>
    <t>17</t>
  </si>
  <si>
    <t>741721211R</t>
  </si>
  <si>
    <t>Montáž solárních panelů na plochou střechu</t>
  </si>
  <si>
    <t>-50177062</t>
  </si>
  <si>
    <t>741721822R</t>
  </si>
  <si>
    <t>Demontáž solárních panelů na rovné střeše</t>
  </si>
  <si>
    <t>-1079605309</t>
  </si>
  <si>
    <t>766</t>
  </si>
  <si>
    <t>Konstrukce truhlářské</t>
  </si>
  <si>
    <t>19</t>
  </si>
  <si>
    <t>76625284KC</t>
  </si>
  <si>
    <t>Zřízení bednění atiky vodostavební překližka včetně přespádování a kotvení hranolu z překližky</t>
  </si>
  <si>
    <t>mb</t>
  </si>
  <si>
    <t>30</t>
  </si>
  <si>
    <t>76625625KC</t>
  </si>
  <si>
    <t>Demontáž atikových krytů</t>
  </si>
  <si>
    <t>998766201</t>
  </si>
  <si>
    <t>Přesun hmot procentní pro kce truhlářské v objektech v do 6 m</t>
  </si>
  <si>
    <t>34</t>
  </si>
  <si>
    <t>HZS</t>
  </si>
  <si>
    <t xml:space="preserve">Hodinové zúčtovací sazby   </t>
  </si>
  <si>
    <t>HZS1291</t>
  </si>
  <si>
    <t>Hodinové zúčtovací sazby profesí HSV zemní a pomocné práce pomocný stavební dělník</t>
  </si>
  <si>
    <t>hod</t>
  </si>
  <si>
    <t>CS ÚRS 2024 01</t>
  </si>
  <si>
    <t>512</t>
  </si>
  <si>
    <t>-1636444972</t>
  </si>
  <si>
    <t>"přípomoce při demontáži solárních panelů a konstrukcí - přesuny"</t>
  </si>
  <si>
    <t>23</t>
  </si>
  <si>
    <t>HZS2232</t>
  </si>
  <si>
    <t>Hodinová zúčtovací sazba elektrikář odborný</t>
  </si>
  <si>
    <t>262144</t>
  </si>
  <si>
    <t>36</t>
  </si>
  <si>
    <t>Demontáž a následně zpětné montáž hromosvodu</t>
  </si>
  <si>
    <t>2*8*3</t>
  </si>
  <si>
    <t>HZS333</t>
  </si>
  <si>
    <t>Pomocný materiál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</si>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</sst>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53" workbookViewId="0">
      <selection activeCell="BH100" sqref="BH100"/>
    </sheetView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216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1" t="s">
        <v>14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9"/>
      <c r="BE5" s="178" t="s">
        <v>15</v>
      </c>
      <c r="BS5" s="16" t="s">
        <v>6</v>
      </c>
    </row>
    <row r="6" spans="1:74" ht="37" customHeight="1">
      <c r="B6" s="19"/>
      <c r="D6" s="25" t="s">
        <v>16</v>
      </c>
      <c r="K6" s="183" t="s">
        <v>17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9"/>
      <c r="BE6" s="179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79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9"/>
      <c r="BS8" s="16" t="s">
        <v>6</v>
      </c>
    </row>
    <row r="9" spans="1:74" ht="14.5" customHeight="1">
      <c r="B9" s="19"/>
      <c r="AR9" s="19"/>
      <c r="BE9" s="17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79"/>
      <c r="BS10" s="16" t="s">
        <v>6</v>
      </c>
    </row>
    <row r="11" spans="1:74" ht="18.5" customHeight="1">
      <c r="B11" s="19"/>
      <c r="E11" s="24" t="s">
        <v>26</v>
      </c>
      <c r="AK11" s="26" t="s">
        <v>27</v>
      </c>
      <c r="AN11" s="24" t="s">
        <v>1</v>
      </c>
      <c r="AR11" s="19"/>
      <c r="BE11" s="179"/>
      <c r="BS11" s="16" t="s">
        <v>6</v>
      </c>
    </row>
    <row r="12" spans="1:74" ht="7" customHeight="1">
      <c r="B12" s="19"/>
      <c r="AR12" s="19"/>
      <c r="BE12" s="179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79"/>
      <c r="BS13" s="16" t="s">
        <v>6</v>
      </c>
    </row>
    <row r="14" spans="1:74" ht="13">
      <c r="B14" s="19"/>
      <c r="E14" s="184" t="s">
        <v>29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6" t="s">
        <v>27</v>
      </c>
      <c r="AN14" s="28" t="s">
        <v>29</v>
      </c>
      <c r="AR14" s="19"/>
      <c r="BE14" s="179"/>
      <c r="BS14" s="16" t="s">
        <v>6</v>
      </c>
    </row>
    <row r="15" spans="1:74" ht="7" customHeight="1">
      <c r="B15" s="19"/>
      <c r="AR15" s="19"/>
      <c r="BE15" s="179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179"/>
      <c r="BS16" s="16" t="s">
        <v>3</v>
      </c>
    </row>
    <row r="17" spans="2:71" ht="18.5" customHeight="1">
      <c r="B17" s="19"/>
      <c r="E17" s="24" t="s">
        <v>32</v>
      </c>
      <c r="AK17" s="26" t="s">
        <v>27</v>
      </c>
      <c r="AN17" s="24" t="s">
        <v>33</v>
      </c>
      <c r="AR17" s="19"/>
      <c r="BE17" s="179"/>
      <c r="BS17" s="16" t="s">
        <v>34</v>
      </c>
    </row>
    <row r="18" spans="2:71" ht="7" customHeight="1">
      <c r="B18" s="19"/>
      <c r="AR18" s="19"/>
      <c r="BE18" s="179"/>
      <c r="BS18" s="16" t="s">
        <v>6</v>
      </c>
    </row>
    <row r="19" spans="2:71" ht="12" customHeight="1">
      <c r="B19" s="19"/>
      <c r="D19" s="26" t="s">
        <v>35</v>
      </c>
      <c r="AK19" s="26" t="s">
        <v>25</v>
      </c>
      <c r="AN19" s="24" t="s">
        <v>31</v>
      </c>
      <c r="AR19" s="19"/>
      <c r="BE19" s="179"/>
      <c r="BS19" s="16" t="s">
        <v>6</v>
      </c>
    </row>
    <row r="20" spans="2:71" ht="18.5" customHeight="1">
      <c r="B20" s="19"/>
      <c r="E20" s="24" t="s">
        <v>32</v>
      </c>
      <c r="AK20" s="26" t="s">
        <v>27</v>
      </c>
      <c r="AN20" s="24" t="s">
        <v>33</v>
      </c>
      <c r="AR20" s="19"/>
      <c r="BE20" s="179"/>
      <c r="BS20" s="16" t="s">
        <v>3</v>
      </c>
    </row>
    <row r="21" spans="2:71" ht="7" customHeight="1">
      <c r="B21" s="19"/>
      <c r="AR21" s="19"/>
      <c r="BE21" s="179"/>
    </row>
    <row r="22" spans="2:71" ht="12" customHeight="1">
      <c r="B22" s="19"/>
      <c r="D22" s="26" t="s">
        <v>36</v>
      </c>
      <c r="AR22" s="19"/>
      <c r="BE22" s="179"/>
    </row>
    <row r="23" spans="2:71" ht="16.5" customHeight="1">
      <c r="B23" s="19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9"/>
      <c r="BE23" s="179"/>
    </row>
    <row r="24" spans="2:71" ht="7" customHeight="1">
      <c r="B24" s="19"/>
      <c r="AR24" s="19"/>
      <c r="BE24" s="179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9"/>
    </row>
    <row r="26" spans="2:71" s="1" customFormat="1" ht="26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7">
        <f>ROUND(AG94,2)</f>
        <v>0</v>
      </c>
      <c r="AL26" s="188"/>
      <c r="AM26" s="188"/>
      <c r="AN26" s="188"/>
      <c r="AO26" s="188"/>
      <c r="AR26" s="31"/>
      <c r="BE26" s="179"/>
    </row>
    <row r="27" spans="2:71" s="1" customFormat="1" ht="7" customHeight="1">
      <c r="B27" s="31"/>
      <c r="AR27" s="31"/>
      <c r="BE27" s="179"/>
    </row>
    <row r="28" spans="2:71" s="1" customFormat="1" ht="13">
      <c r="B28" s="31"/>
      <c r="L28" s="189" t="s">
        <v>38</v>
      </c>
      <c r="M28" s="189"/>
      <c r="N28" s="189"/>
      <c r="O28" s="189"/>
      <c r="P28" s="189"/>
      <c r="W28" s="189" t="s">
        <v>39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40</v>
      </c>
      <c r="AL28" s="189"/>
      <c r="AM28" s="189"/>
      <c r="AN28" s="189"/>
      <c r="AO28" s="189"/>
      <c r="AR28" s="31"/>
      <c r="BE28" s="179"/>
    </row>
    <row r="29" spans="2:71" s="2" customFormat="1" ht="14.5" customHeight="1">
      <c r="B29" s="35"/>
      <c r="D29" s="26" t="s">
        <v>41</v>
      </c>
      <c r="F29" s="26" t="s">
        <v>42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5"/>
      <c r="BE29" s="180"/>
    </row>
    <row r="30" spans="2:71" s="2" customFormat="1" ht="14.5" customHeight="1">
      <c r="B30" s="35"/>
      <c r="F30" s="26" t="s">
        <v>43</v>
      </c>
      <c r="L30" s="192">
        <v>0.12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5"/>
      <c r="BE30" s="180"/>
    </row>
    <row r="31" spans="2:71" s="2" customFormat="1" ht="14.5" hidden="1" customHeight="1">
      <c r="B31" s="35"/>
      <c r="F31" s="26" t="s">
        <v>44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5"/>
      <c r="BE31" s="180"/>
    </row>
    <row r="32" spans="2:71" s="2" customFormat="1" ht="14.5" hidden="1" customHeight="1">
      <c r="B32" s="35"/>
      <c r="F32" s="26" t="s">
        <v>45</v>
      </c>
      <c r="L32" s="192">
        <v>0.12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5"/>
      <c r="BE32" s="180"/>
    </row>
    <row r="33" spans="2:57" s="2" customFormat="1" ht="14.5" hidden="1" customHeight="1">
      <c r="B33" s="35"/>
      <c r="F33" s="26" t="s">
        <v>46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5"/>
      <c r="BE33" s="180"/>
    </row>
    <row r="34" spans="2:57" s="1" customFormat="1" ht="7" customHeight="1">
      <c r="B34" s="31"/>
      <c r="AR34" s="31"/>
      <c r="BE34" s="179"/>
    </row>
    <row r="35" spans="2:57" s="1" customFormat="1" ht="26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193" t="s">
        <v>49</v>
      </c>
      <c r="Y35" s="194"/>
      <c r="Z35" s="194"/>
      <c r="AA35" s="194"/>
      <c r="AB35" s="194"/>
      <c r="AC35" s="38"/>
      <c r="AD35" s="38"/>
      <c r="AE35" s="38"/>
      <c r="AF35" s="38"/>
      <c r="AG35" s="38"/>
      <c r="AH35" s="38"/>
      <c r="AI35" s="38"/>
      <c r="AJ35" s="38"/>
      <c r="AK35" s="195">
        <f>SUM(AK26:AK33)</f>
        <v>0</v>
      </c>
      <c r="AL35" s="194"/>
      <c r="AM35" s="194"/>
      <c r="AN35" s="194"/>
      <c r="AO35" s="196"/>
      <c r="AP35" s="36"/>
      <c r="AQ35" s="36"/>
      <c r="AR35" s="31"/>
    </row>
    <row r="36" spans="2:57" s="1" customFormat="1" ht="7" customHeight="1">
      <c r="B36" s="31"/>
      <c r="AR36" s="31"/>
    </row>
    <row r="37" spans="2:57" s="1" customFormat="1" ht="14.5" customHeight="1">
      <c r="B37" s="31"/>
      <c r="AR37" s="31"/>
    </row>
    <row r="38" spans="2:57" ht="14.5" customHeight="1">
      <c r="B38" s="19"/>
      <c r="AR38" s="19"/>
    </row>
    <row r="39" spans="2:57" ht="14.5" customHeight="1">
      <c r="B39" s="19"/>
      <c r="AR39" s="19"/>
    </row>
    <row r="40" spans="2:57" ht="14.5" customHeight="1">
      <c r="B40" s="19"/>
      <c r="AR40" s="19"/>
    </row>
    <row r="41" spans="2:57" ht="14.5" customHeight="1">
      <c r="B41" s="19"/>
      <c r="AR41" s="19"/>
    </row>
    <row r="42" spans="2:57" ht="14.5" customHeight="1">
      <c r="B42" s="19"/>
      <c r="AR42" s="19"/>
    </row>
    <row r="43" spans="2:57" ht="14.5" customHeight="1">
      <c r="B43" s="19"/>
      <c r="AR43" s="19"/>
    </row>
    <row r="44" spans="2:57" ht="14.5" customHeight="1">
      <c r="B44" s="19"/>
      <c r="AR44" s="19"/>
    </row>
    <row r="45" spans="2:57" ht="14.5" customHeight="1">
      <c r="B45" s="19"/>
      <c r="AR45" s="19"/>
    </row>
    <row r="46" spans="2:57" ht="14.5" customHeight="1">
      <c r="B46" s="19"/>
      <c r="AR46" s="19"/>
    </row>
    <row r="47" spans="2:57" ht="14.5" customHeight="1">
      <c r="B47" s="19"/>
      <c r="AR47" s="19"/>
    </row>
    <row r="48" spans="2:57" ht="14.5" customHeight="1">
      <c r="B48" s="19"/>
      <c r="AR48" s="19"/>
    </row>
    <row r="49" spans="2:44" s="1" customFormat="1" ht="14.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 ht="11">
      <c r="B50" s="19"/>
      <c r="AR50" s="19"/>
    </row>
    <row r="51" spans="2:44" ht="11">
      <c r="B51" s="19"/>
      <c r="AR51" s="19"/>
    </row>
    <row r="52" spans="2:44" ht="11">
      <c r="B52" s="19"/>
      <c r="AR52" s="19"/>
    </row>
    <row r="53" spans="2:44" ht="11">
      <c r="B53" s="19"/>
      <c r="AR53" s="19"/>
    </row>
    <row r="54" spans="2:44" ht="11">
      <c r="B54" s="19"/>
      <c r="AR54" s="19"/>
    </row>
    <row r="55" spans="2:44" ht="11">
      <c r="B55" s="19"/>
      <c r="AR55" s="19"/>
    </row>
    <row r="56" spans="2:44" ht="11">
      <c r="B56" s="19"/>
      <c r="AR56" s="19"/>
    </row>
    <row r="57" spans="2:44" ht="11">
      <c r="B57" s="19"/>
      <c r="AR57" s="19"/>
    </row>
    <row r="58" spans="2:44" ht="11">
      <c r="B58" s="19"/>
      <c r="AR58" s="19"/>
    </row>
    <row r="59" spans="2:44" ht="11">
      <c r="B59" s="19"/>
      <c r="AR59" s="19"/>
    </row>
    <row r="60" spans="2:44" s="1" customFormat="1" ht="13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 ht="11">
      <c r="B61" s="19"/>
      <c r="AR61" s="19"/>
    </row>
    <row r="62" spans="2:44" ht="11">
      <c r="B62" s="19"/>
      <c r="AR62" s="19"/>
    </row>
    <row r="63" spans="2:44" ht="11">
      <c r="B63" s="19"/>
      <c r="AR63" s="19"/>
    </row>
    <row r="64" spans="2:44" s="1" customFormat="1" ht="13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 ht="11">
      <c r="B65" s="19"/>
      <c r="AR65" s="19"/>
    </row>
    <row r="66" spans="2:44" ht="11">
      <c r="B66" s="19"/>
      <c r="AR66" s="19"/>
    </row>
    <row r="67" spans="2:44" ht="11">
      <c r="B67" s="19"/>
      <c r="AR67" s="19"/>
    </row>
    <row r="68" spans="2:44" ht="11">
      <c r="B68" s="19"/>
      <c r="AR68" s="19"/>
    </row>
    <row r="69" spans="2:44" ht="11">
      <c r="B69" s="19"/>
      <c r="AR69" s="19"/>
    </row>
    <row r="70" spans="2:44" ht="11">
      <c r="B70" s="19"/>
      <c r="AR70" s="19"/>
    </row>
    <row r="71" spans="2:44" ht="11">
      <c r="B71" s="19"/>
      <c r="AR71" s="19"/>
    </row>
    <row r="72" spans="2:44" ht="11">
      <c r="B72" s="19"/>
      <c r="AR72" s="19"/>
    </row>
    <row r="73" spans="2:44" ht="11">
      <c r="B73" s="19"/>
      <c r="AR73" s="19"/>
    </row>
    <row r="74" spans="2:44" ht="11">
      <c r="B74" s="19"/>
      <c r="AR74" s="19"/>
    </row>
    <row r="75" spans="2:44" s="1" customFormat="1" ht="13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 ht="11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0" t="s">
        <v>56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2024/06/07</v>
      </c>
      <c r="AR84" s="47"/>
    </row>
    <row r="85" spans="1:91" s="4" customFormat="1" ht="37" customHeight="1">
      <c r="B85" s="48"/>
      <c r="C85" s="49" t="s">
        <v>16</v>
      </c>
      <c r="L85" s="197" t="str">
        <f>K6</f>
        <v>Přerov Předmostí - stavební úpravy střešní konstrukce VS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9" t="str">
        <f>IF(AN8= "","",AN8)</f>
        <v>7. 6. 2024</v>
      </c>
      <c r="AN87" s="199"/>
      <c r="AR87" s="31"/>
    </row>
    <row r="88" spans="1:91" s="1" customFormat="1" ht="7" customHeight="1">
      <c r="B88" s="31"/>
      <c r="AR88" s="31"/>
    </row>
    <row r="89" spans="1:91" s="1" customFormat="1" ht="25.75" customHeight="1">
      <c r="B89" s="31"/>
      <c r="C89" s="26" t="s">
        <v>24</v>
      </c>
      <c r="L89" s="3" t="str">
        <f>IF(E11= "","",E11)</f>
        <v>Teplo Přerov a.s., Blahoslavova 1499/7, Přerov</v>
      </c>
      <c r="AI89" s="26" t="s">
        <v>30</v>
      </c>
      <c r="AM89" s="200" t="str">
        <f>IF(E17="","",E17)</f>
        <v>PRINTES - Atelier s.r.o., Mostní 1876/11a, Přerov</v>
      </c>
      <c r="AN89" s="201"/>
      <c r="AO89" s="201"/>
      <c r="AP89" s="201"/>
      <c r="AR89" s="31"/>
      <c r="AS89" s="202" t="s">
        <v>57</v>
      </c>
      <c r="AT89" s="20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25.75" customHeight="1">
      <c r="B90" s="31"/>
      <c r="C90" s="26" t="s">
        <v>28</v>
      </c>
      <c r="L90" s="3" t="str">
        <f>IF(E14= "Vyplň údaj","",E14)</f>
        <v/>
      </c>
      <c r="AI90" s="26" t="s">
        <v>35</v>
      </c>
      <c r="AM90" s="200" t="str">
        <f>IF(E20="","",E20)</f>
        <v>PRINTES - Atelier s.r.o., Mostní 1876/11a, Přerov</v>
      </c>
      <c r="AN90" s="201"/>
      <c r="AO90" s="201"/>
      <c r="AP90" s="201"/>
      <c r="AR90" s="31"/>
      <c r="AS90" s="204"/>
      <c r="AT90" s="205"/>
      <c r="BD90" s="55"/>
    </row>
    <row r="91" spans="1:91" s="1" customFormat="1" ht="10.75" customHeight="1">
      <c r="B91" s="31"/>
      <c r="AR91" s="31"/>
      <c r="AS91" s="204"/>
      <c r="AT91" s="205"/>
      <c r="BD91" s="55"/>
    </row>
    <row r="92" spans="1:91" s="1" customFormat="1" ht="29.25" customHeight="1">
      <c r="B92" s="31"/>
      <c r="C92" s="206" t="s">
        <v>58</v>
      </c>
      <c r="D92" s="207"/>
      <c r="E92" s="207"/>
      <c r="F92" s="207"/>
      <c r="G92" s="207"/>
      <c r="H92" s="56"/>
      <c r="I92" s="208" t="s">
        <v>59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60</v>
      </c>
      <c r="AH92" s="207"/>
      <c r="AI92" s="207"/>
      <c r="AJ92" s="207"/>
      <c r="AK92" s="207"/>
      <c r="AL92" s="207"/>
      <c r="AM92" s="207"/>
      <c r="AN92" s="208" t="s">
        <v>61</v>
      </c>
      <c r="AO92" s="207"/>
      <c r="AP92" s="210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75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13" t="s">
        <v>82</v>
      </c>
      <c r="E95" s="213"/>
      <c r="F95" s="213"/>
      <c r="G95" s="213"/>
      <c r="H95" s="213"/>
      <c r="I95" s="76"/>
      <c r="J95" s="213" t="s">
        <v>83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'01 - Stavební úpravy'!J30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77" t="s">
        <v>84</v>
      </c>
      <c r="AR95" s="74"/>
      <c r="AS95" s="78">
        <v>0</v>
      </c>
      <c r="AT95" s="79">
        <f>ROUND(SUM(AV95:AW95),2)</f>
        <v>0</v>
      </c>
      <c r="AU95" s="80">
        <f>'01 - Stavební úpravy'!P124</f>
        <v>0</v>
      </c>
      <c r="AV95" s="79">
        <f>'01 - Stavební úpravy'!J33</f>
        <v>0</v>
      </c>
      <c r="AW95" s="79">
        <f>'01 - Stavební úpravy'!J34</f>
        <v>0</v>
      </c>
      <c r="AX95" s="79">
        <f>'01 - Stavební úpravy'!J35</f>
        <v>0</v>
      </c>
      <c r="AY95" s="79">
        <f>'01 - Stavební úpravy'!J36</f>
        <v>0</v>
      </c>
      <c r="AZ95" s="79">
        <f>'01 - Stavební úpravy'!F33</f>
        <v>0</v>
      </c>
      <c r="BA95" s="79">
        <f>'01 - Stavební úpravy'!F34</f>
        <v>0</v>
      </c>
      <c r="BB95" s="79">
        <f>'01 - Stavební úpravy'!F35</f>
        <v>0</v>
      </c>
      <c r="BC95" s="79">
        <f>'01 - Stavební úpravy'!F36</f>
        <v>0</v>
      </c>
      <c r="BD95" s="81">
        <f>'01 - Stavební úpravy'!F37</f>
        <v>0</v>
      </c>
      <c r="BT95" s="82" t="s">
        <v>85</v>
      </c>
      <c r="BV95" s="82" t="s">
        <v>79</v>
      </c>
      <c r="BW95" s="82" t="s">
        <v>86</v>
      </c>
      <c r="BX95" s="82" t="s">
        <v>4</v>
      </c>
      <c r="CL95" s="82" t="s">
        <v>1</v>
      </c>
      <c r="CM95" s="82" t="s">
        <v>87</v>
      </c>
    </row>
    <row r="96" spans="1:91" s="1" customFormat="1" ht="30" customHeight="1">
      <c r="B96" s="31"/>
      <c r="AR96" s="31"/>
    </row>
    <row r="97" spans="2:44" s="1" customFormat="1" ht="7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7ral4BN+4m+jo5HG21VJWUeOJmuNCJ3Ke0dqE5CK34B7knXSII4btOsXuzDLPHTtZSjbli+YtGeqU11TfHBrlA==" saltValue="KqP3zJmPAMyUBqMks/tDRA==" spinCount="100000" sheet="1" objects="1" scenarios="1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í úprav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5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10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86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5" customHeight="1">
      <c r="B4" s="19"/>
      <c r="D4" s="20" t="s">
        <v>88</v>
      </c>
      <c r="L4" s="19"/>
      <c r="M4" s="83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tr">
        <f>'Rekapitulace stavby'!K6</f>
        <v>Přerov Předmostí - stavební úpravy střešní konstrukce VS</v>
      </c>
      <c r="F7" s="218"/>
      <c r="G7" s="218"/>
      <c r="H7" s="218"/>
      <c r="L7" s="19"/>
    </row>
    <row r="8" spans="2:46" s="1" customFormat="1" ht="12" customHeight="1">
      <c r="B8" s="31"/>
      <c r="D8" s="26" t="s">
        <v>89</v>
      </c>
      <c r="L8" s="31"/>
    </row>
    <row r="9" spans="2:46" s="1" customFormat="1" ht="16.5" customHeight="1">
      <c r="B9" s="31"/>
      <c r="E9" s="197" t="s">
        <v>90</v>
      </c>
      <c r="F9" s="219"/>
      <c r="G9" s="219"/>
      <c r="H9" s="219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7. 6. 2024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Teplo Přerov a.s., Blahoslavova 1499/7, Přerov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0" t="str">
        <f>'Rekapitulace stavby'!E14</f>
        <v>Vyplň údaj</v>
      </c>
      <c r="F18" s="181"/>
      <c r="G18" s="181"/>
      <c r="H18" s="181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25391089</v>
      </c>
      <c r="L20" s="31"/>
    </row>
    <row r="21" spans="2:12" s="1" customFormat="1" ht="18" customHeight="1">
      <c r="B21" s="31"/>
      <c r="E21" s="24" t="str">
        <f>IF('Rekapitulace stavby'!E17="","",'Rekapitulace stavby'!E17)</f>
        <v>PRINTES - Atelier s.r.o., Mostní 1876/11a, Přerov</v>
      </c>
      <c r="I21" s="26" t="s">
        <v>27</v>
      </c>
      <c r="J21" s="24" t="str">
        <f>IF('Rekapitulace stavby'!AN17="","",'Rekapitulace stavby'!AN17)</f>
        <v>CZ25391089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25</v>
      </c>
      <c r="J23" s="24" t="str">
        <f>IF('Rekapitulace stavby'!AN19="","",'Rekapitulace stavby'!AN19)</f>
        <v>25391089</v>
      </c>
      <c r="L23" s="31"/>
    </row>
    <row r="24" spans="2:12" s="1" customFormat="1" ht="18" customHeight="1">
      <c r="B24" s="31"/>
      <c r="E24" s="24" t="str">
        <f>IF('Rekapitulace stavby'!E20="","",'Rekapitulace stavby'!E20)</f>
        <v>PRINTES - Atelier s.r.o., Mostní 1876/11a, Přerov</v>
      </c>
      <c r="I24" s="26" t="s">
        <v>27</v>
      </c>
      <c r="J24" s="24" t="str">
        <f>IF('Rekapitulace stavby'!AN20="","",'Rekapitulace stavby'!AN20)</f>
        <v>CZ25391089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4"/>
      <c r="E27" s="186" t="s">
        <v>1</v>
      </c>
      <c r="F27" s="186"/>
      <c r="G27" s="186"/>
      <c r="H27" s="186"/>
      <c r="L27" s="84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5" t="s">
        <v>37</v>
      </c>
      <c r="J30" s="65">
        <f>ROUND(J124,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5" customHeight="1">
      <c r="B33" s="31"/>
      <c r="D33" s="54" t="s">
        <v>41</v>
      </c>
      <c r="E33" s="26" t="s">
        <v>42</v>
      </c>
      <c r="F33" s="86">
        <f>ROUND((SUM(BE124:BE174)),  2)</f>
        <v>0</v>
      </c>
      <c r="I33" s="87">
        <v>0.21</v>
      </c>
      <c r="J33" s="86">
        <f>ROUND(((SUM(BE124:BE174))*I33),  2)</f>
        <v>0</v>
      </c>
      <c r="L33" s="31"/>
    </row>
    <row r="34" spans="2:12" s="1" customFormat="1" ht="14.5" customHeight="1">
      <c r="B34" s="31"/>
      <c r="E34" s="26" t="s">
        <v>43</v>
      </c>
      <c r="F34" s="86">
        <f>ROUND((SUM(BF124:BF174)),  2)</f>
        <v>0</v>
      </c>
      <c r="I34" s="87">
        <v>0.12</v>
      </c>
      <c r="J34" s="86">
        <f>ROUND(((SUM(BF124:BF174))*I34),  2)</f>
        <v>0</v>
      </c>
      <c r="L34" s="31"/>
    </row>
    <row r="35" spans="2:12" s="1" customFormat="1" ht="14.5" hidden="1" customHeight="1">
      <c r="B35" s="31"/>
      <c r="E35" s="26" t="s">
        <v>44</v>
      </c>
      <c r="F35" s="86">
        <f>ROUND((SUM(BG124:BG174)),  2)</f>
        <v>0</v>
      </c>
      <c r="I35" s="87">
        <v>0.21</v>
      </c>
      <c r="J35" s="86">
        <f>0</f>
        <v>0</v>
      </c>
      <c r="L35" s="31"/>
    </row>
    <row r="36" spans="2:12" s="1" customFormat="1" ht="14.5" hidden="1" customHeight="1">
      <c r="B36" s="31"/>
      <c r="E36" s="26" t="s">
        <v>45</v>
      </c>
      <c r="F36" s="86">
        <f>ROUND((SUM(BH124:BH174)),  2)</f>
        <v>0</v>
      </c>
      <c r="I36" s="87">
        <v>0.12</v>
      </c>
      <c r="J36" s="86">
        <f>0</f>
        <v>0</v>
      </c>
      <c r="L36" s="31"/>
    </row>
    <row r="37" spans="2:12" s="1" customFormat="1" ht="14.5" hidden="1" customHeight="1">
      <c r="B37" s="31"/>
      <c r="E37" s="26" t="s">
        <v>46</v>
      </c>
      <c r="F37" s="86">
        <f>ROUND((SUM(BI124:BI174)),  2)</f>
        <v>0</v>
      </c>
      <c r="I37" s="87">
        <v>0</v>
      </c>
      <c r="J37" s="86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88"/>
      <c r="D39" s="89" t="s">
        <v>47</v>
      </c>
      <c r="E39" s="56"/>
      <c r="F39" s="56"/>
      <c r="G39" s="90" t="s">
        <v>48</v>
      </c>
      <c r="H39" s="91" t="s">
        <v>49</v>
      </c>
      <c r="I39" s="56"/>
      <c r="J39" s="92">
        <f>SUM(J30:J37)</f>
        <v>0</v>
      </c>
      <c r="K39" s="93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52</v>
      </c>
      <c r="E61" s="33"/>
      <c r="F61" s="94" t="s">
        <v>53</v>
      </c>
      <c r="G61" s="42" t="s">
        <v>52</v>
      </c>
      <c r="H61" s="33"/>
      <c r="I61" s="33"/>
      <c r="J61" s="95" t="s">
        <v>53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52</v>
      </c>
      <c r="E76" s="33"/>
      <c r="F76" s="94" t="s">
        <v>53</v>
      </c>
      <c r="G76" s="42" t="s">
        <v>52</v>
      </c>
      <c r="H76" s="33"/>
      <c r="I76" s="33"/>
      <c r="J76" s="95" t="s">
        <v>53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91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Přerov Předmostí - stavební úpravy střešní konstrukce VS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89</v>
      </c>
      <c r="L86" s="31"/>
    </row>
    <row r="87" spans="2:47" s="1" customFormat="1" ht="16.5" customHeight="1">
      <c r="B87" s="31"/>
      <c r="E87" s="197" t="str">
        <f>E9</f>
        <v>01 - Stavební úpravy</v>
      </c>
      <c r="F87" s="219"/>
      <c r="G87" s="219"/>
      <c r="H87" s="21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7. 6. 2024</v>
      </c>
      <c r="L89" s="31"/>
    </row>
    <row r="90" spans="2:47" s="1" customFormat="1" ht="7" customHeight="1">
      <c r="B90" s="31"/>
      <c r="L90" s="31"/>
    </row>
    <row r="91" spans="2:47" s="1" customFormat="1" ht="40" customHeight="1">
      <c r="B91" s="31"/>
      <c r="C91" s="26" t="s">
        <v>24</v>
      </c>
      <c r="F91" s="24" t="str">
        <f>E15</f>
        <v>Teplo Přerov a.s., Blahoslavova 1499/7, Přerov</v>
      </c>
      <c r="I91" s="26" t="s">
        <v>30</v>
      </c>
      <c r="J91" s="29" t="str">
        <f>E21</f>
        <v>PRINTES - Atelier s.r.o., Mostní 1876/11a, Přerov</v>
      </c>
      <c r="L91" s="31"/>
    </row>
    <row r="92" spans="2:47" s="1" customFormat="1" ht="40" customHeight="1">
      <c r="B92" s="31"/>
      <c r="C92" s="26" t="s">
        <v>28</v>
      </c>
      <c r="F92" s="24" t="str">
        <f>IF(E18="","",E18)</f>
        <v>Vyplň údaj</v>
      </c>
      <c r="I92" s="26" t="s">
        <v>35</v>
      </c>
      <c r="J92" s="29" t="str">
        <f>E24</f>
        <v>PRINTES - Atelier s.r.o., Mostní 1876/11a, Přerov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96" t="s">
        <v>92</v>
      </c>
      <c r="D94" s="88"/>
      <c r="E94" s="88"/>
      <c r="F94" s="88"/>
      <c r="G94" s="88"/>
      <c r="H94" s="88"/>
      <c r="I94" s="88"/>
      <c r="J94" s="97" t="s">
        <v>93</v>
      </c>
      <c r="K94" s="88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98" t="s">
        <v>94</v>
      </c>
      <c r="J96" s="65">
        <f>J124</f>
        <v>0</v>
      </c>
      <c r="L96" s="31"/>
      <c r="AU96" s="16" t="s">
        <v>95</v>
      </c>
    </row>
    <row r="97" spans="2:12" s="8" customFormat="1" ht="25" customHeight="1">
      <c r="B97" s="99"/>
      <c r="D97" s="100" t="s">
        <v>96</v>
      </c>
      <c r="E97" s="101"/>
      <c r="F97" s="101"/>
      <c r="G97" s="101"/>
      <c r="H97" s="101"/>
      <c r="I97" s="101"/>
      <c r="J97" s="102">
        <f>J125</f>
        <v>0</v>
      </c>
      <c r="L97" s="99"/>
    </row>
    <row r="98" spans="2:12" s="9" customFormat="1" ht="20" customHeight="1">
      <c r="B98" s="103"/>
      <c r="D98" s="104" t="s">
        <v>97</v>
      </c>
      <c r="E98" s="105"/>
      <c r="F98" s="105"/>
      <c r="G98" s="105"/>
      <c r="H98" s="105"/>
      <c r="I98" s="105"/>
      <c r="J98" s="106">
        <f>J126</f>
        <v>0</v>
      </c>
      <c r="L98" s="103"/>
    </row>
    <row r="99" spans="2:12" s="8" customFormat="1" ht="25" customHeight="1">
      <c r="B99" s="99"/>
      <c r="D99" s="100" t="s">
        <v>98</v>
      </c>
      <c r="E99" s="101"/>
      <c r="F99" s="101"/>
      <c r="G99" s="101"/>
      <c r="H99" s="101"/>
      <c r="I99" s="101"/>
      <c r="J99" s="102">
        <f>J128</f>
        <v>0</v>
      </c>
      <c r="L99" s="99"/>
    </row>
    <row r="100" spans="2:12" s="9" customFormat="1" ht="20" customHeight="1">
      <c r="B100" s="103"/>
      <c r="D100" s="104" t="s">
        <v>99</v>
      </c>
      <c r="E100" s="105"/>
      <c r="F100" s="105"/>
      <c r="G100" s="105"/>
      <c r="H100" s="105"/>
      <c r="I100" s="105"/>
      <c r="J100" s="106">
        <f>J129</f>
        <v>0</v>
      </c>
      <c r="L100" s="103"/>
    </row>
    <row r="101" spans="2:12" s="9" customFormat="1" ht="20" customHeight="1">
      <c r="B101" s="103"/>
      <c r="D101" s="104" t="s">
        <v>100</v>
      </c>
      <c r="E101" s="105"/>
      <c r="F101" s="105"/>
      <c r="G101" s="105"/>
      <c r="H101" s="105"/>
      <c r="I101" s="105"/>
      <c r="J101" s="106">
        <f>J143</f>
        <v>0</v>
      </c>
      <c r="L101" s="103"/>
    </row>
    <row r="102" spans="2:12" s="9" customFormat="1" ht="20" customHeight="1">
      <c r="B102" s="103"/>
      <c r="D102" s="104" t="s">
        <v>101</v>
      </c>
      <c r="E102" s="105"/>
      <c r="F102" s="105"/>
      <c r="G102" s="105"/>
      <c r="H102" s="105"/>
      <c r="I102" s="105"/>
      <c r="J102" s="106">
        <f>J148</f>
        <v>0</v>
      </c>
      <c r="L102" s="103"/>
    </row>
    <row r="103" spans="2:12" s="9" customFormat="1" ht="20" customHeight="1">
      <c r="B103" s="103"/>
      <c r="D103" s="104" t="s">
        <v>102</v>
      </c>
      <c r="E103" s="105"/>
      <c r="F103" s="105"/>
      <c r="G103" s="105"/>
      <c r="H103" s="105"/>
      <c r="I103" s="105"/>
      <c r="J103" s="106">
        <f>J161</f>
        <v>0</v>
      </c>
      <c r="L103" s="103"/>
    </row>
    <row r="104" spans="2:12" s="8" customFormat="1" ht="25" customHeight="1">
      <c r="B104" s="99"/>
      <c r="D104" s="100" t="s">
        <v>103</v>
      </c>
      <c r="E104" s="101"/>
      <c r="F104" s="101"/>
      <c r="G104" s="101"/>
      <c r="H104" s="101"/>
      <c r="I104" s="101"/>
      <c r="J104" s="102">
        <f>J165</f>
        <v>0</v>
      </c>
      <c r="L104" s="99"/>
    </row>
    <row r="105" spans="2:12" s="1" customFormat="1" ht="21.75" customHeight="1">
      <c r="B105" s="31"/>
      <c r="L105" s="31"/>
    </row>
    <row r="106" spans="2:12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7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5" customHeight="1">
      <c r="B111" s="31"/>
      <c r="C111" s="20" t="s">
        <v>104</v>
      </c>
      <c r="L111" s="31"/>
    </row>
    <row r="112" spans="2:12" s="1" customFormat="1" ht="7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17" t="str">
        <f>E7</f>
        <v>Přerov Předmostí - stavební úpravy střešní konstrukce VS</v>
      </c>
      <c r="F114" s="218"/>
      <c r="G114" s="218"/>
      <c r="H114" s="218"/>
      <c r="L114" s="31"/>
    </row>
    <row r="115" spans="2:65" s="1" customFormat="1" ht="12" customHeight="1">
      <c r="B115" s="31"/>
      <c r="C115" s="26" t="s">
        <v>89</v>
      </c>
      <c r="L115" s="31"/>
    </row>
    <row r="116" spans="2:65" s="1" customFormat="1" ht="16.5" customHeight="1">
      <c r="B116" s="31"/>
      <c r="E116" s="197" t="str">
        <f>E9</f>
        <v>01 - Stavební úpravy</v>
      </c>
      <c r="F116" s="219"/>
      <c r="G116" s="219"/>
      <c r="H116" s="219"/>
      <c r="L116" s="31"/>
    </row>
    <row r="117" spans="2:65" s="1" customFormat="1" ht="7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26" t="s">
        <v>22</v>
      </c>
      <c r="J118" s="51" t="str">
        <f>IF(J12="","",J12)</f>
        <v>7. 6. 2024</v>
      </c>
      <c r="L118" s="31"/>
    </row>
    <row r="119" spans="2:65" s="1" customFormat="1" ht="7" customHeight="1">
      <c r="B119" s="31"/>
      <c r="L119" s="31"/>
    </row>
    <row r="120" spans="2:65" s="1" customFormat="1" ht="40" customHeight="1">
      <c r="B120" s="31"/>
      <c r="C120" s="26" t="s">
        <v>24</v>
      </c>
      <c r="F120" s="24" t="str">
        <f>E15</f>
        <v>Teplo Přerov a.s., Blahoslavova 1499/7, Přerov</v>
      </c>
      <c r="I120" s="26" t="s">
        <v>30</v>
      </c>
      <c r="J120" s="29" t="str">
        <f>E21</f>
        <v>PRINTES - Atelier s.r.o., Mostní 1876/11a, Přerov</v>
      </c>
      <c r="L120" s="31"/>
    </row>
    <row r="121" spans="2:65" s="1" customFormat="1" ht="40" customHeight="1">
      <c r="B121" s="31"/>
      <c r="C121" s="26" t="s">
        <v>28</v>
      </c>
      <c r="F121" s="24" t="str">
        <f>IF(E18="","",E18)</f>
        <v>Vyplň údaj</v>
      </c>
      <c r="I121" s="26" t="s">
        <v>35</v>
      </c>
      <c r="J121" s="29" t="str">
        <f>E24</f>
        <v>PRINTES - Atelier s.r.o., Mostní 1876/11a, Přerov</v>
      </c>
      <c r="L121" s="31"/>
    </row>
    <row r="122" spans="2:65" s="1" customFormat="1" ht="10.25" customHeight="1">
      <c r="B122" s="31"/>
      <c r="L122" s="31"/>
    </row>
    <row r="123" spans="2:65" s="10" customFormat="1" ht="29.25" customHeight="1">
      <c r="B123" s="107"/>
      <c r="C123" s="108" t="s">
        <v>105</v>
      </c>
      <c r="D123" s="109" t="s">
        <v>62</v>
      </c>
      <c r="E123" s="109" t="s">
        <v>58</v>
      </c>
      <c r="F123" s="109" t="s">
        <v>59</v>
      </c>
      <c r="G123" s="109" t="s">
        <v>106</v>
      </c>
      <c r="H123" s="109" t="s">
        <v>107</v>
      </c>
      <c r="I123" s="109" t="s">
        <v>108</v>
      </c>
      <c r="J123" s="109" t="s">
        <v>93</v>
      </c>
      <c r="K123" s="110" t="s">
        <v>109</v>
      </c>
      <c r="L123" s="107"/>
      <c r="M123" s="58" t="s">
        <v>1</v>
      </c>
      <c r="N123" s="59" t="s">
        <v>41</v>
      </c>
      <c r="O123" s="59" t="s">
        <v>110</v>
      </c>
      <c r="P123" s="59" t="s">
        <v>111</v>
      </c>
      <c r="Q123" s="59" t="s">
        <v>112</v>
      </c>
      <c r="R123" s="59" t="s">
        <v>113</v>
      </c>
      <c r="S123" s="59" t="s">
        <v>114</v>
      </c>
      <c r="T123" s="60" t="s">
        <v>115</v>
      </c>
    </row>
    <row r="124" spans="2:65" s="1" customFormat="1" ht="22.75" customHeight="1">
      <c r="B124" s="31"/>
      <c r="C124" s="63" t="s">
        <v>116</v>
      </c>
      <c r="J124" s="111">
        <f>BK124</f>
        <v>0</v>
      </c>
      <c r="L124" s="31"/>
      <c r="M124" s="61"/>
      <c r="N124" s="52"/>
      <c r="O124" s="52"/>
      <c r="P124" s="112">
        <f>P125+P128+P165</f>
        <v>0</v>
      </c>
      <c r="Q124" s="52"/>
      <c r="R124" s="112">
        <f>R125+R128+R165</f>
        <v>0</v>
      </c>
      <c r="S124" s="52"/>
      <c r="T124" s="113">
        <f>T125+T128+T165</f>
        <v>0.56800000000000006</v>
      </c>
      <c r="AT124" s="16" t="s">
        <v>76</v>
      </c>
      <c r="AU124" s="16" t="s">
        <v>95</v>
      </c>
      <c r="BK124" s="114">
        <f>BK125+BK128+BK165</f>
        <v>0</v>
      </c>
    </row>
    <row r="125" spans="2:65" s="11" customFormat="1" ht="26" customHeight="1">
      <c r="B125" s="115"/>
      <c r="D125" s="116" t="s">
        <v>76</v>
      </c>
      <c r="E125" s="117" t="s">
        <v>117</v>
      </c>
      <c r="F125" s="117" t="s">
        <v>118</v>
      </c>
      <c r="I125" s="118"/>
      <c r="J125" s="119">
        <f>BK125</f>
        <v>0</v>
      </c>
      <c r="L125" s="115"/>
      <c r="M125" s="120"/>
      <c r="P125" s="121">
        <f>P126</f>
        <v>0</v>
      </c>
      <c r="R125" s="121">
        <f>R126</f>
        <v>0</v>
      </c>
      <c r="T125" s="122">
        <f>T126</f>
        <v>0</v>
      </c>
      <c r="AR125" s="116" t="s">
        <v>85</v>
      </c>
      <c r="AT125" s="123" t="s">
        <v>76</v>
      </c>
      <c r="AU125" s="123" t="s">
        <v>77</v>
      </c>
      <c r="AY125" s="116" t="s">
        <v>119</v>
      </c>
      <c r="BK125" s="124">
        <f>BK126</f>
        <v>0</v>
      </c>
    </row>
    <row r="126" spans="2:65" s="11" customFormat="1" ht="22.75" customHeight="1">
      <c r="B126" s="115"/>
      <c r="D126" s="116" t="s">
        <v>76</v>
      </c>
      <c r="E126" s="125" t="s">
        <v>120</v>
      </c>
      <c r="F126" s="125" t="s">
        <v>121</v>
      </c>
      <c r="I126" s="118"/>
      <c r="J126" s="126">
        <f>BK126</f>
        <v>0</v>
      </c>
      <c r="L126" s="115"/>
      <c r="M126" s="120"/>
      <c r="P126" s="121">
        <f>P127</f>
        <v>0</v>
      </c>
      <c r="R126" s="121">
        <f>R127</f>
        <v>0</v>
      </c>
      <c r="T126" s="122">
        <f>T127</f>
        <v>0</v>
      </c>
      <c r="AR126" s="116" t="s">
        <v>85</v>
      </c>
      <c r="AT126" s="123" t="s">
        <v>76</v>
      </c>
      <c r="AU126" s="123" t="s">
        <v>85</v>
      </c>
      <c r="AY126" s="116" t="s">
        <v>119</v>
      </c>
      <c r="BK126" s="124">
        <f>BK127</f>
        <v>0</v>
      </c>
    </row>
    <row r="127" spans="2:65" s="1" customFormat="1" ht="16.5" customHeight="1">
      <c r="B127" s="127"/>
      <c r="C127" s="128" t="s">
        <v>85</v>
      </c>
      <c r="D127" s="128" t="s">
        <v>122</v>
      </c>
      <c r="E127" s="129" t="s">
        <v>123</v>
      </c>
      <c r="F127" s="130" t="s">
        <v>124</v>
      </c>
      <c r="G127" s="131" t="s">
        <v>125</v>
      </c>
      <c r="H127" s="132">
        <v>325</v>
      </c>
      <c r="I127" s="133"/>
      <c r="J127" s="134">
        <f>ROUND(I127*H127,2)</f>
        <v>0</v>
      </c>
      <c r="K127" s="130" t="s">
        <v>1</v>
      </c>
      <c r="L127" s="31"/>
      <c r="M127" s="135" t="s">
        <v>1</v>
      </c>
      <c r="N127" s="136" t="s">
        <v>42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126</v>
      </c>
      <c r="AT127" s="139" t="s">
        <v>122</v>
      </c>
      <c r="AU127" s="139" t="s">
        <v>87</v>
      </c>
      <c r="AY127" s="16" t="s">
        <v>119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6" t="s">
        <v>85</v>
      </c>
      <c r="BK127" s="140">
        <f>ROUND(I127*H127,2)</f>
        <v>0</v>
      </c>
      <c r="BL127" s="16" t="s">
        <v>126</v>
      </c>
      <c r="BM127" s="139" t="s">
        <v>87</v>
      </c>
    </row>
    <row r="128" spans="2:65" s="11" customFormat="1" ht="26" customHeight="1">
      <c r="B128" s="115"/>
      <c r="D128" s="116" t="s">
        <v>76</v>
      </c>
      <c r="E128" s="117" t="s">
        <v>127</v>
      </c>
      <c r="F128" s="117" t="s">
        <v>128</v>
      </c>
      <c r="I128" s="118"/>
      <c r="J128" s="119">
        <f>BK128</f>
        <v>0</v>
      </c>
      <c r="L128" s="115"/>
      <c r="M128" s="120"/>
      <c r="P128" s="121">
        <f>P129+P143+P148+P161</f>
        <v>0</v>
      </c>
      <c r="R128" s="121">
        <f>R129+R143+R148+R161</f>
        <v>0</v>
      </c>
      <c r="T128" s="122">
        <f>T129+T143+T148+T161</f>
        <v>0.56800000000000006</v>
      </c>
      <c r="AR128" s="116" t="s">
        <v>87</v>
      </c>
      <c r="AT128" s="123" t="s">
        <v>76</v>
      </c>
      <c r="AU128" s="123" t="s">
        <v>77</v>
      </c>
      <c r="AY128" s="116" t="s">
        <v>119</v>
      </c>
      <c r="BK128" s="124">
        <f>BK129+BK143+BK148+BK161</f>
        <v>0</v>
      </c>
    </row>
    <row r="129" spans="2:65" s="11" customFormat="1" ht="22.75" customHeight="1">
      <c r="B129" s="115"/>
      <c r="D129" s="116" t="s">
        <v>76</v>
      </c>
      <c r="E129" s="125" t="s">
        <v>129</v>
      </c>
      <c r="F129" s="125" t="s">
        <v>130</v>
      </c>
      <c r="I129" s="118"/>
      <c r="J129" s="126">
        <f>BK129</f>
        <v>0</v>
      </c>
      <c r="L129" s="115"/>
      <c r="M129" s="120"/>
      <c r="P129" s="121">
        <f>SUM(P130:P142)</f>
        <v>0</v>
      </c>
      <c r="R129" s="121">
        <f>SUM(R130:R142)</f>
        <v>0</v>
      </c>
      <c r="T129" s="122">
        <f>SUM(T130:T142)</f>
        <v>0</v>
      </c>
      <c r="AR129" s="116" t="s">
        <v>87</v>
      </c>
      <c r="AT129" s="123" t="s">
        <v>76</v>
      </c>
      <c r="AU129" s="123" t="s">
        <v>85</v>
      </c>
      <c r="AY129" s="116" t="s">
        <v>119</v>
      </c>
      <c r="BK129" s="124">
        <f>SUM(BK130:BK142)</f>
        <v>0</v>
      </c>
    </row>
    <row r="130" spans="2:65" s="1" customFormat="1" ht="16.5" customHeight="1">
      <c r="B130" s="127"/>
      <c r="C130" s="128" t="s">
        <v>87</v>
      </c>
      <c r="D130" s="128" t="s">
        <v>122</v>
      </c>
      <c r="E130" s="129" t="s">
        <v>131</v>
      </c>
      <c r="F130" s="130" t="s">
        <v>132</v>
      </c>
      <c r="G130" s="131" t="s">
        <v>125</v>
      </c>
      <c r="H130" s="132">
        <v>325</v>
      </c>
      <c r="I130" s="133"/>
      <c r="J130" s="134">
        <f t="shared" ref="J130:J136" si="0">ROUND(I130*H130,2)</f>
        <v>0</v>
      </c>
      <c r="K130" s="130" t="s">
        <v>1</v>
      </c>
      <c r="L130" s="31"/>
      <c r="M130" s="135" t="s">
        <v>1</v>
      </c>
      <c r="N130" s="136" t="s">
        <v>42</v>
      </c>
      <c r="P130" s="137">
        <f t="shared" ref="P130:P136" si="1">O130*H130</f>
        <v>0</v>
      </c>
      <c r="Q130" s="137">
        <v>0</v>
      </c>
      <c r="R130" s="137">
        <f t="shared" ref="R130:R136" si="2">Q130*H130</f>
        <v>0</v>
      </c>
      <c r="S130" s="137">
        <v>0</v>
      </c>
      <c r="T130" s="138">
        <f t="shared" ref="T130:T136" si="3">S130*H130</f>
        <v>0</v>
      </c>
      <c r="AR130" s="139" t="s">
        <v>133</v>
      </c>
      <c r="AT130" s="139" t="s">
        <v>122</v>
      </c>
      <c r="AU130" s="139" t="s">
        <v>87</v>
      </c>
      <c r="AY130" s="16" t="s">
        <v>119</v>
      </c>
      <c r="BE130" s="140">
        <f t="shared" ref="BE130:BE136" si="4">IF(N130="základní",J130,0)</f>
        <v>0</v>
      </c>
      <c r="BF130" s="140">
        <f t="shared" ref="BF130:BF136" si="5">IF(N130="snížená",J130,0)</f>
        <v>0</v>
      </c>
      <c r="BG130" s="140">
        <f t="shared" ref="BG130:BG136" si="6">IF(N130="zákl. přenesená",J130,0)</f>
        <v>0</v>
      </c>
      <c r="BH130" s="140">
        <f t="shared" ref="BH130:BH136" si="7">IF(N130="sníž. přenesená",J130,0)</f>
        <v>0</v>
      </c>
      <c r="BI130" s="140">
        <f t="shared" ref="BI130:BI136" si="8">IF(N130="nulová",J130,0)</f>
        <v>0</v>
      </c>
      <c r="BJ130" s="16" t="s">
        <v>85</v>
      </c>
      <c r="BK130" s="140">
        <f t="shared" ref="BK130:BK136" si="9">ROUND(I130*H130,2)</f>
        <v>0</v>
      </c>
      <c r="BL130" s="16" t="s">
        <v>133</v>
      </c>
      <c r="BM130" s="139" t="s">
        <v>126</v>
      </c>
    </row>
    <row r="131" spans="2:65" s="1" customFormat="1" ht="16.5" customHeight="1">
      <c r="B131" s="127"/>
      <c r="C131" s="128" t="s">
        <v>134</v>
      </c>
      <c r="D131" s="128" t="s">
        <v>122</v>
      </c>
      <c r="E131" s="129" t="s">
        <v>135</v>
      </c>
      <c r="F131" s="130" t="s">
        <v>136</v>
      </c>
      <c r="G131" s="131" t="s">
        <v>137</v>
      </c>
      <c r="H131" s="132">
        <v>2110</v>
      </c>
      <c r="I131" s="133"/>
      <c r="J131" s="134">
        <f t="shared" si="0"/>
        <v>0</v>
      </c>
      <c r="K131" s="130" t="s">
        <v>1</v>
      </c>
      <c r="L131" s="31"/>
      <c r="M131" s="135" t="s">
        <v>1</v>
      </c>
      <c r="N131" s="136" t="s">
        <v>42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133</v>
      </c>
      <c r="AT131" s="139" t="s">
        <v>122</v>
      </c>
      <c r="AU131" s="139" t="s">
        <v>87</v>
      </c>
      <c r="AY131" s="16" t="s">
        <v>119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6" t="s">
        <v>85</v>
      </c>
      <c r="BK131" s="140">
        <f t="shared" si="9"/>
        <v>0</v>
      </c>
      <c r="BL131" s="16" t="s">
        <v>133</v>
      </c>
      <c r="BM131" s="139" t="s">
        <v>120</v>
      </c>
    </row>
    <row r="132" spans="2:65" s="1" customFormat="1" ht="16.5" customHeight="1">
      <c r="B132" s="127"/>
      <c r="C132" s="128" t="s">
        <v>126</v>
      </c>
      <c r="D132" s="128" t="s">
        <v>122</v>
      </c>
      <c r="E132" s="129" t="s">
        <v>138</v>
      </c>
      <c r="F132" s="130" t="s">
        <v>139</v>
      </c>
      <c r="G132" s="131" t="s">
        <v>125</v>
      </c>
      <c r="H132" s="132">
        <v>100</v>
      </c>
      <c r="I132" s="133"/>
      <c r="J132" s="134">
        <f t="shared" si="0"/>
        <v>0</v>
      </c>
      <c r="K132" s="130" t="s">
        <v>1</v>
      </c>
      <c r="L132" s="31"/>
      <c r="M132" s="135" t="s">
        <v>1</v>
      </c>
      <c r="N132" s="136" t="s">
        <v>42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133</v>
      </c>
      <c r="AT132" s="139" t="s">
        <v>122</v>
      </c>
      <c r="AU132" s="139" t="s">
        <v>87</v>
      </c>
      <c r="AY132" s="16" t="s">
        <v>119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6" t="s">
        <v>85</v>
      </c>
      <c r="BK132" s="140">
        <f t="shared" si="9"/>
        <v>0</v>
      </c>
      <c r="BL132" s="16" t="s">
        <v>133</v>
      </c>
      <c r="BM132" s="139" t="s">
        <v>140</v>
      </c>
    </row>
    <row r="133" spans="2:65" s="1" customFormat="1" ht="24.25" customHeight="1">
      <c r="B133" s="127"/>
      <c r="C133" s="128" t="s">
        <v>141</v>
      </c>
      <c r="D133" s="128" t="s">
        <v>122</v>
      </c>
      <c r="E133" s="129" t="s">
        <v>142</v>
      </c>
      <c r="F133" s="130" t="s">
        <v>143</v>
      </c>
      <c r="G133" s="131" t="s">
        <v>144</v>
      </c>
      <c r="H133" s="132">
        <v>1</v>
      </c>
      <c r="I133" s="133"/>
      <c r="J133" s="134">
        <f t="shared" si="0"/>
        <v>0</v>
      </c>
      <c r="K133" s="130" t="s">
        <v>1</v>
      </c>
      <c r="L133" s="31"/>
      <c r="M133" s="135" t="s">
        <v>1</v>
      </c>
      <c r="N133" s="136" t="s">
        <v>42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133</v>
      </c>
      <c r="AT133" s="139" t="s">
        <v>122</v>
      </c>
      <c r="AU133" s="139" t="s">
        <v>87</v>
      </c>
      <c r="AY133" s="16" t="s">
        <v>119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6" t="s">
        <v>85</v>
      </c>
      <c r="BK133" s="140">
        <f t="shared" si="9"/>
        <v>0</v>
      </c>
      <c r="BL133" s="16" t="s">
        <v>133</v>
      </c>
      <c r="BM133" s="139" t="s">
        <v>145</v>
      </c>
    </row>
    <row r="134" spans="2:65" s="1" customFormat="1" ht="16.5" customHeight="1">
      <c r="B134" s="127"/>
      <c r="C134" s="128" t="s">
        <v>120</v>
      </c>
      <c r="D134" s="128" t="s">
        <v>122</v>
      </c>
      <c r="E134" s="129" t="s">
        <v>146</v>
      </c>
      <c r="F134" s="130" t="s">
        <v>147</v>
      </c>
      <c r="G134" s="131" t="s">
        <v>144</v>
      </c>
      <c r="H134" s="132">
        <v>1</v>
      </c>
      <c r="I134" s="133"/>
      <c r="J134" s="134">
        <f t="shared" si="0"/>
        <v>0</v>
      </c>
      <c r="K134" s="130" t="s">
        <v>1</v>
      </c>
      <c r="L134" s="31"/>
      <c r="M134" s="135" t="s">
        <v>1</v>
      </c>
      <c r="N134" s="136" t="s">
        <v>42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133</v>
      </c>
      <c r="AT134" s="139" t="s">
        <v>122</v>
      </c>
      <c r="AU134" s="139" t="s">
        <v>87</v>
      </c>
      <c r="AY134" s="16" t="s">
        <v>119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6" t="s">
        <v>85</v>
      </c>
      <c r="BK134" s="140">
        <f t="shared" si="9"/>
        <v>0</v>
      </c>
      <c r="BL134" s="16" t="s">
        <v>133</v>
      </c>
      <c r="BM134" s="139" t="s">
        <v>8</v>
      </c>
    </row>
    <row r="135" spans="2:65" s="1" customFormat="1" ht="16.5" customHeight="1">
      <c r="B135" s="127"/>
      <c r="C135" s="128" t="s">
        <v>148</v>
      </c>
      <c r="D135" s="128" t="s">
        <v>122</v>
      </c>
      <c r="E135" s="129" t="s">
        <v>149</v>
      </c>
      <c r="F135" s="130" t="s">
        <v>150</v>
      </c>
      <c r="G135" s="131" t="s">
        <v>151</v>
      </c>
      <c r="H135" s="132">
        <v>105</v>
      </c>
      <c r="I135" s="133"/>
      <c r="J135" s="134">
        <f t="shared" si="0"/>
        <v>0</v>
      </c>
      <c r="K135" s="130" t="s">
        <v>1</v>
      </c>
      <c r="L135" s="31"/>
      <c r="M135" s="135" t="s">
        <v>1</v>
      </c>
      <c r="N135" s="136" t="s">
        <v>42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133</v>
      </c>
      <c r="AT135" s="139" t="s">
        <v>122</v>
      </c>
      <c r="AU135" s="139" t="s">
        <v>87</v>
      </c>
      <c r="AY135" s="16" t="s">
        <v>119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6" t="s">
        <v>85</v>
      </c>
      <c r="BK135" s="140">
        <f t="shared" si="9"/>
        <v>0</v>
      </c>
      <c r="BL135" s="16" t="s">
        <v>133</v>
      </c>
      <c r="BM135" s="139" t="s">
        <v>152</v>
      </c>
    </row>
    <row r="136" spans="2:65" s="1" customFormat="1" ht="16.5" customHeight="1">
      <c r="B136" s="127"/>
      <c r="C136" s="141" t="s">
        <v>140</v>
      </c>
      <c r="D136" s="141" t="s">
        <v>153</v>
      </c>
      <c r="E136" s="142" t="s">
        <v>154</v>
      </c>
      <c r="F136" s="143" t="s">
        <v>155</v>
      </c>
      <c r="G136" s="144" t="s">
        <v>125</v>
      </c>
      <c r="H136" s="145">
        <v>63</v>
      </c>
      <c r="I136" s="146"/>
      <c r="J136" s="147">
        <f t="shared" si="0"/>
        <v>0</v>
      </c>
      <c r="K136" s="143" t="s">
        <v>1</v>
      </c>
      <c r="L136" s="148"/>
      <c r="M136" s="149" t="s">
        <v>1</v>
      </c>
      <c r="N136" s="150" t="s">
        <v>42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156</v>
      </c>
      <c r="AT136" s="139" t="s">
        <v>153</v>
      </c>
      <c r="AU136" s="139" t="s">
        <v>87</v>
      </c>
      <c r="AY136" s="16" t="s">
        <v>119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6" t="s">
        <v>85</v>
      </c>
      <c r="BK136" s="140">
        <f t="shared" si="9"/>
        <v>0</v>
      </c>
      <c r="BL136" s="16" t="s">
        <v>133</v>
      </c>
      <c r="BM136" s="139" t="s">
        <v>133</v>
      </c>
    </row>
    <row r="137" spans="2:65" s="12" customFormat="1" ht="12">
      <c r="B137" s="151"/>
      <c r="D137" s="152" t="s">
        <v>157</v>
      </c>
      <c r="E137" s="153" t="s">
        <v>1</v>
      </c>
      <c r="F137" s="154" t="s">
        <v>158</v>
      </c>
      <c r="H137" s="155">
        <v>63</v>
      </c>
      <c r="I137" s="156"/>
      <c r="L137" s="151"/>
      <c r="M137" s="157"/>
      <c r="T137" s="158"/>
      <c r="AT137" s="153" t="s">
        <v>157</v>
      </c>
      <c r="AU137" s="153" t="s">
        <v>87</v>
      </c>
      <c r="AV137" s="12" t="s">
        <v>87</v>
      </c>
      <c r="AW137" s="12" t="s">
        <v>34</v>
      </c>
      <c r="AX137" s="12" t="s">
        <v>77</v>
      </c>
      <c r="AY137" s="153" t="s">
        <v>119</v>
      </c>
    </row>
    <row r="138" spans="2:65" s="13" customFormat="1" ht="12">
      <c r="B138" s="159"/>
      <c r="D138" s="152" t="s">
        <v>157</v>
      </c>
      <c r="E138" s="160" t="s">
        <v>1</v>
      </c>
      <c r="F138" s="161" t="s">
        <v>159</v>
      </c>
      <c r="H138" s="162">
        <v>63</v>
      </c>
      <c r="I138" s="163"/>
      <c r="L138" s="159"/>
      <c r="M138" s="164"/>
      <c r="T138" s="165"/>
      <c r="AT138" s="160" t="s">
        <v>157</v>
      </c>
      <c r="AU138" s="160" t="s">
        <v>87</v>
      </c>
      <c r="AV138" s="13" t="s">
        <v>126</v>
      </c>
      <c r="AW138" s="13" t="s">
        <v>34</v>
      </c>
      <c r="AX138" s="13" t="s">
        <v>85</v>
      </c>
      <c r="AY138" s="160" t="s">
        <v>119</v>
      </c>
    </row>
    <row r="139" spans="2:65" s="1" customFormat="1" ht="16.5" customHeight="1">
      <c r="B139" s="127"/>
      <c r="C139" s="141" t="s">
        <v>160</v>
      </c>
      <c r="D139" s="141" t="s">
        <v>153</v>
      </c>
      <c r="E139" s="142" t="s">
        <v>161</v>
      </c>
      <c r="F139" s="143" t="s">
        <v>162</v>
      </c>
      <c r="G139" s="144" t="s">
        <v>125</v>
      </c>
      <c r="H139" s="145">
        <v>325</v>
      </c>
      <c r="I139" s="146"/>
      <c r="J139" s="147">
        <f>ROUND(I139*H139,2)</f>
        <v>0</v>
      </c>
      <c r="K139" s="143" t="s">
        <v>1</v>
      </c>
      <c r="L139" s="148"/>
      <c r="M139" s="149" t="s">
        <v>1</v>
      </c>
      <c r="N139" s="150" t="s">
        <v>42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156</v>
      </c>
      <c r="AT139" s="139" t="s">
        <v>153</v>
      </c>
      <c r="AU139" s="139" t="s">
        <v>87</v>
      </c>
      <c r="AY139" s="16" t="s">
        <v>119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85</v>
      </c>
      <c r="BK139" s="140">
        <f>ROUND(I139*H139,2)</f>
        <v>0</v>
      </c>
      <c r="BL139" s="16" t="s">
        <v>133</v>
      </c>
      <c r="BM139" s="139" t="s">
        <v>163</v>
      </c>
    </row>
    <row r="140" spans="2:65" s="12" customFormat="1" ht="12">
      <c r="B140" s="151"/>
      <c r="D140" s="152" t="s">
        <v>157</v>
      </c>
      <c r="E140" s="153" t="s">
        <v>1</v>
      </c>
      <c r="F140" s="154" t="s">
        <v>164</v>
      </c>
      <c r="H140" s="155">
        <v>325</v>
      </c>
      <c r="I140" s="156"/>
      <c r="L140" s="151"/>
      <c r="M140" s="157"/>
      <c r="T140" s="158"/>
      <c r="AT140" s="153" t="s">
        <v>157</v>
      </c>
      <c r="AU140" s="153" t="s">
        <v>87</v>
      </c>
      <c r="AV140" s="12" t="s">
        <v>87</v>
      </c>
      <c r="AW140" s="12" t="s">
        <v>34</v>
      </c>
      <c r="AX140" s="12" t="s">
        <v>77</v>
      </c>
      <c r="AY140" s="153" t="s">
        <v>119</v>
      </c>
    </row>
    <row r="141" spans="2:65" s="13" customFormat="1" ht="12">
      <c r="B141" s="159"/>
      <c r="D141" s="152" t="s">
        <v>157</v>
      </c>
      <c r="E141" s="160" t="s">
        <v>1</v>
      </c>
      <c r="F141" s="161" t="s">
        <v>159</v>
      </c>
      <c r="H141" s="162">
        <v>325</v>
      </c>
      <c r="I141" s="163"/>
      <c r="L141" s="159"/>
      <c r="M141" s="164"/>
      <c r="T141" s="165"/>
      <c r="AT141" s="160" t="s">
        <v>157</v>
      </c>
      <c r="AU141" s="160" t="s">
        <v>87</v>
      </c>
      <c r="AV141" s="13" t="s">
        <v>126</v>
      </c>
      <c r="AW141" s="13" t="s">
        <v>34</v>
      </c>
      <c r="AX141" s="13" t="s">
        <v>85</v>
      </c>
      <c r="AY141" s="160" t="s">
        <v>119</v>
      </c>
    </row>
    <row r="142" spans="2:65" s="1" customFormat="1" ht="16.5" customHeight="1">
      <c r="B142" s="127"/>
      <c r="C142" s="128" t="s">
        <v>145</v>
      </c>
      <c r="D142" s="128" t="s">
        <v>122</v>
      </c>
      <c r="E142" s="129" t="s">
        <v>165</v>
      </c>
      <c r="F142" s="130" t="s">
        <v>166</v>
      </c>
      <c r="G142" s="131" t="s">
        <v>167</v>
      </c>
      <c r="H142" s="166"/>
      <c r="I142" s="133"/>
      <c r="J142" s="134">
        <f>ROUND(I142*H142,2)</f>
        <v>0</v>
      </c>
      <c r="K142" s="130" t="s">
        <v>1</v>
      </c>
      <c r="L142" s="31"/>
      <c r="M142" s="135" t="s">
        <v>1</v>
      </c>
      <c r="N142" s="136" t="s">
        <v>42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133</v>
      </c>
      <c r="AT142" s="139" t="s">
        <v>122</v>
      </c>
      <c r="AU142" s="139" t="s">
        <v>87</v>
      </c>
      <c r="AY142" s="16" t="s">
        <v>119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85</v>
      </c>
      <c r="BK142" s="140">
        <f>ROUND(I142*H142,2)</f>
        <v>0</v>
      </c>
      <c r="BL142" s="16" t="s">
        <v>133</v>
      </c>
      <c r="BM142" s="139" t="s">
        <v>168</v>
      </c>
    </row>
    <row r="143" spans="2:65" s="11" customFormat="1" ht="22.75" customHeight="1">
      <c r="B143" s="115"/>
      <c r="D143" s="116" t="s">
        <v>76</v>
      </c>
      <c r="E143" s="125" t="s">
        <v>169</v>
      </c>
      <c r="F143" s="125" t="s">
        <v>170</v>
      </c>
      <c r="I143" s="118"/>
      <c r="J143" s="126">
        <f>BK143</f>
        <v>0</v>
      </c>
      <c r="L143" s="115"/>
      <c r="M143" s="120"/>
      <c r="P143" s="121">
        <f>SUM(P144:P147)</f>
        <v>0</v>
      </c>
      <c r="R143" s="121">
        <f>SUM(R144:R147)</f>
        <v>0</v>
      </c>
      <c r="T143" s="122">
        <f>SUM(T144:T147)</f>
        <v>0</v>
      </c>
      <c r="AR143" s="116" t="s">
        <v>87</v>
      </c>
      <c r="AT143" s="123" t="s">
        <v>76</v>
      </c>
      <c r="AU143" s="123" t="s">
        <v>85</v>
      </c>
      <c r="AY143" s="116" t="s">
        <v>119</v>
      </c>
      <c r="BK143" s="124">
        <f>SUM(BK144:BK147)</f>
        <v>0</v>
      </c>
    </row>
    <row r="144" spans="2:65" s="1" customFormat="1" ht="16.5" customHeight="1">
      <c r="B144" s="127"/>
      <c r="C144" s="128" t="s">
        <v>171</v>
      </c>
      <c r="D144" s="128" t="s">
        <v>122</v>
      </c>
      <c r="E144" s="129" t="s">
        <v>172</v>
      </c>
      <c r="F144" s="130" t="s">
        <v>173</v>
      </c>
      <c r="G144" s="131" t="s">
        <v>151</v>
      </c>
      <c r="H144" s="132">
        <v>22</v>
      </c>
      <c r="I144" s="133"/>
      <c r="J144" s="134">
        <f>ROUND(I144*H144,2)</f>
        <v>0</v>
      </c>
      <c r="K144" s="130" t="s">
        <v>1</v>
      </c>
      <c r="L144" s="31"/>
      <c r="M144" s="135" t="s">
        <v>1</v>
      </c>
      <c r="N144" s="136" t="s">
        <v>42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133</v>
      </c>
      <c r="AT144" s="139" t="s">
        <v>122</v>
      </c>
      <c r="AU144" s="139" t="s">
        <v>87</v>
      </c>
      <c r="AY144" s="16" t="s">
        <v>119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6" t="s">
        <v>85</v>
      </c>
      <c r="BK144" s="140">
        <f>ROUND(I144*H144,2)</f>
        <v>0</v>
      </c>
      <c r="BL144" s="16" t="s">
        <v>133</v>
      </c>
      <c r="BM144" s="139" t="s">
        <v>174</v>
      </c>
    </row>
    <row r="145" spans="2:65" s="1" customFormat="1" ht="16.5" customHeight="1">
      <c r="B145" s="127"/>
      <c r="C145" s="128" t="s">
        <v>8</v>
      </c>
      <c r="D145" s="128" t="s">
        <v>122</v>
      </c>
      <c r="E145" s="129" t="s">
        <v>175</v>
      </c>
      <c r="F145" s="130" t="s">
        <v>176</v>
      </c>
      <c r="G145" s="131" t="s">
        <v>177</v>
      </c>
      <c r="H145" s="132">
        <v>4</v>
      </c>
      <c r="I145" s="133"/>
      <c r="J145" s="134">
        <f>ROUND(I145*H145,2)</f>
        <v>0</v>
      </c>
      <c r="K145" s="130" t="s">
        <v>1</v>
      </c>
      <c r="L145" s="31"/>
      <c r="M145" s="135" t="s">
        <v>1</v>
      </c>
      <c r="N145" s="136" t="s">
        <v>42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133</v>
      </c>
      <c r="AT145" s="139" t="s">
        <v>122</v>
      </c>
      <c r="AU145" s="139" t="s">
        <v>87</v>
      </c>
      <c r="AY145" s="16" t="s">
        <v>119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85</v>
      </c>
      <c r="BK145" s="140">
        <f>ROUND(I145*H145,2)</f>
        <v>0</v>
      </c>
      <c r="BL145" s="16" t="s">
        <v>133</v>
      </c>
      <c r="BM145" s="139" t="s">
        <v>178</v>
      </c>
    </row>
    <row r="146" spans="2:65" s="1" customFormat="1" ht="16.5" customHeight="1">
      <c r="B146" s="127"/>
      <c r="C146" s="128" t="s">
        <v>179</v>
      </c>
      <c r="D146" s="128" t="s">
        <v>122</v>
      </c>
      <c r="E146" s="129" t="s">
        <v>180</v>
      </c>
      <c r="F146" s="130" t="s">
        <v>181</v>
      </c>
      <c r="G146" s="131" t="s">
        <v>177</v>
      </c>
      <c r="H146" s="132">
        <v>4</v>
      </c>
      <c r="I146" s="133"/>
      <c r="J146" s="134">
        <f>ROUND(I146*H146,2)</f>
        <v>0</v>
      </c>
      <c r="K146" s="130" t="s">
        <v>1</v>
      </c>
      <c r="L146" s="31"/>
      <c r="M146" s="135" t="s">
        <v>1</v>
      </c>
      <c r="N146" s="136" t="s">
        <v>42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133</v>
      </c>
      <c r="AT146" s="139" t="s">
        <v>122</v>
      </c>
      <c r="AU146" s="139" t="s">
        <v>87</v>
      </c>
      <c r="AY146" s="16" t="s">
        <v>119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6" t="s">
        <v>85</v>
      </c>
      <c r="BK146" s="140">
        <f>ROUND(I146*H146,2)</f>
        <v>0</v>
      </c>
      <c r="BL146" s="16" t="s">
        <v>133</v>
      </c>
      <c r="BM146" s="139" t="s">
        <v>182</v>
      </c>
    </row>
    <row r="147" spans="2:65" s="1" customFormat="1" ht="16.5" customHeight="1">
      <c r="B147" s="127"/>
      <c r="C147" s="128" t="s">
        <v>152</v>
      </c>
      <c r="D147" s="128" t="s">
        <v>122</v>
      </c>
      <c r="E147" s="129" t="s">
        <v>183</v>
      </c>
      <c r="F147" s="130" t="s">
        <v>184</v>
      </c>
      <c r="G147" s="131" t="s">
        <v>177</v>
      </c>
      <c r="H147" s="132">
        <v>2</v>
      </c>
      <c r="I147" s="133"/>
      <c r="J147" s="134">
        <f>ROUND(I147*H147,2)</f>
        <v>0</v>
      </c>
      <c r="K147" s="130" t="s">
        <v>1</v>
      </c>
      <c r="L147" s="31"/>
      <c r="M147" s="135" t="s">
        <v>1</v>
      </c>
      <c r="N147" s="136" t="s">
        <v>42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133</v>
      </c>
      <c r="AT147" s="139" t="s">
        <v>122</v>
      </c>
      <c r="AU147" s="139" t="s">
        <v>87</v>
      </c>
      <c r="AY147" s="16" t="s">
        <v>119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6" t="s">
        <v>85</v>
      </c>
      <c r="BK147" s="140">
        <f>ROUND(I147*H147,2)</f>
        <v>0</v>
      </c>
      <c r="BL147" s="16" t="s">
        <v>133</v>
      </c>
      <c r="BM147" s="139" t="s">
        <v>185</v>
      </c>
    </row>
    <row r="148" spans="2:65" s="11" customFormat="1" ht="22.75" customHeight="1">
      <c r="B148" s="115"/>
      <c r="D148" s="116" t="s">
        <v>76</v>
      </c>
      <c r="E148" s="125" t="s">
        <v>186</v>
      </c>
      <c r="F148" s="125" t="s">
        <v>187</v>
      </c>
      <c r="I148" s="118"/>
      <c r="J148" s="126">
        <f>BK148</f>
        <v>0</v>
      </c>
      <c r="L148" s="115"/>
      <c r="M148" s="120"/>
      <c r="P148" s="121">
        <f>SUM(P149:P160)</f>
        <v>0</v>
      </c>
      <c r="R148" s="121">
        <f>SUM(R149:R160)</f>
        <v>0</v>
      </c>
      <c r="T148" s="122">
        <f>SUM(T149:T160)</f>
        <v>0.56800000000000006</v>
      </c>
      <c r="AR148" s="116" t="s">
        <v>87</v>
      </c>
      <c r="AT148" s="123" t="s">
        <v>76</v>
      </c>
      <c r="AU148" s="123" t="s">
        <v>85</v>
      </c>
      <c r="AY148" s="116" t="s">
        <v>119</v>
      </c>
      <c r="BK148" s="124">
        <f>SUM(BK149:BK160)</f>
        <v>0</v>
      </c>
    </row>
    <row r="149" spans="2:65" s="1" customFormat="1" ht="16.5" customHeight="1">
      <c r="B149" s="127"/>
      <c r="C149" s="128" t="s">
        <v>188</v>
      </c>
      <c r="D149" s="128" t="s">
        <v>122</v>
      </c>
      <c r="E149" s="129" t="s">
        <v>189</v>
      </c>
      <c r="F149" s="130" t="s">
        <v>190</v>
      </c>
      <c r="G149" s="131" t="s">
        <v>137</v>
      </c>
      <c r="H149" s="132">
        <v>20</v>
      </c>
      <c r="I149" s="133"/>
      <c r="J149" s="134">
        <f>ROUND(I149*H149,2)</f>
        <v>0</v>
      </c>
      <c r="K149" s="130" t="s">
        <v>1</v>
      </c>
      <c r="L149" s="31"/>
      <c r="M149" s="135" t="s">
        <v>1</v>
      </c>
      <c r="N149" s="136" t="s">
        <v>42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133</v>
      </c>
      <c r="AT149" s="139" t="s">
        <v>122</v>
      </c>
      <c r="AU149" s="139" t="s">
        <v>87</v>
      </c>
      <c r="AY149" s="16" t="s">
        <v>119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6" t="s">
        <v>85</v>
      </c>
      <c r="BK149" s="140">
        <f>ROUND(I149*H149,2)</f>
        <v>0</v>
      </c>
      <c r="BL149" s="16" t="s">
        <v>133</v>
      </c>
      <c r="BM149" s="139" t="s">
        <v>191</v>
      </c>
    </row>
    <row r="150" spans="2:65" s="12" customFormat="1" ht="12">
      <c r="B150" s="151"/>
      <c r="D150" s="152" t="s">
        <v>157</v>
      </c>
      <c r="E150" s="153" t="s">
        <v>1</v>
      </c>
      <c r="F150" s="154" t="s">
        <v>168</v>
      </c>
      <c r="H150" s="155">
        <v>20</v>
      </c>
      <c r="I150" s="156"/>
      <c r="L150" s="151"/>
      <c r="M150" s="157"/>
      <c r="T150" s="158"/>
      <c r="AT150" s="153" t="s">
        <v>157</v>
      </c>
      <c r="AU150" s="153" t="s">
        <v>87</v>
      </c>
      <c r="AV150" s="12" t="s">
        <v>87</v>
      </c>
      <c r="AW150" s="12" t="s">
        <v>34</v>
      </c>
      <c r="AX150" s="12" t="s">
        <v>77</v>
      </c>
      <c r="AY150" s="153" t="s">
        <v>119</v>
      </c>
    </row>
    <row r="151" spans="2:65" s="13" customFormat="1" ht="12">
      <c r="B151" s="159"/>
      <c r="D151" s="152" t="s">
        <v>157</v>
      </c>
      <c r="E151" s="160" t="s">
        <v>1</v>
      </c>
      <c r="F151" s="161" t="s">
        <v>159</v>
      </c>
      <c r="H151" s="162">
        <v>20</v>
      </c>
      <c r="I151" s="163"/>
      <c r="L151" s="159"/>
      <c r="M151" s="164"/>
      <c r="T151" s="165"/>
      <c r="AT151" s="160" t="s">
        <v>157</v>
      </c>
      <c r="AU151" s="160" t="s">
        <v>87</v>
      </c>
      <c r="AV151" s="13" t="s">
        <v>126</v>
      </c>
      <c r="AW151" s="13" t="s">
        <v>34</v>
      </c>
      <c r="AX151" s="13" t="s">
        <v>85</v>
      </c>
      <c r="AY151" s="160" t="s">
        <v>119</v>
      </c>
    </row>
    <row r="152" spans="2:65" s="1" customFormat="1" ht="16.5" customHeight="1">
      <c r="B152" s="127"/>
      <c r="C152" s="128" t="s">
        <v>133</v>
      </c>
      <c r="D152" s="128" t="s">
        <v>122</v>
      </c>
      <c r="E152" s="129" t="s">
        <v>192</v>
      </c>
      <c r="F152" s="130" t="s">
        <v>193</v>
      </c>
      <c r="G152" s="131" t="s">
        <v>137</v>
      </c>
      <c r="H152" s="132">
        <v>20</v>
      </c>
      <c r="I152" s="133"/>
      <c r="J152" s="134">
        <f>ROUND(I152*H152,2)</f>
        <v>0</v>
      </c>
      <c r="K152" s="130" t="s">
        <v>1</v>
      </c>
      <c r="L152" s="31"/>
      <c r="M152" s="135" t="s">
        <v>1</v>
      </c>
      <c r="N152" s="136" t="s">
        <v>42</v>
      </c>
      <c r="P152" s="137">
        <f>O152*H152</f>
        <v>0</v>
      </c>
      <c r="Q152" s="137">
        <v>0</v>
      </c>
      <c r="R152" s="137">
        <f>Q152*H152</f>
        <v>0</v>
      </c>
      <c r="S152" s="137">
        <v>0.01</v>
      </c>
      <c r="T152" s="138">
        <f>S152*H152</f>
        <v>0.2</v>
      </c>
      <c r="AR152" s="139" t="s">
        <v>133</v>
      </c>
      <c r="AT152" s="139" t="s">
        <v>122</v>
      </c>
      <c r="AU152" s="139" t="s">
        <v>87</v>
      </c>
      <c r="AY152" s="16" t="s">
        <v>119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85</v>
      </c>
      <c r="BK152" s="140">
        <f>ROUND(I152*H152,2)</f>
        <v>0</v>
      </c>
      <c r="BL152" s="16" t="s">
        <v>133</v>
      </c>
      <c r="BM152" s="139" t="s">
        <v>194</v>
      </c>
    </row>
    <row r="153" spans="2:65" s="12" customFormat="1" ht="12">
      <c r="B153" s="151"/>
      <c r="D153" s="152" t="s">
        <v>157</v>
      </c>
      <c r="E153" s="153" t="s">
        <v>1</v>
      </c>
      <c r="F153" s="154" t="s">
        <v>168</v>
      </c>
      <c r="H153" s="155">
        <v>20</v>
      </c>
      <c r="I153" s="156"/>
      <c r="L153" s="151"/>
      <c r="M153" s="157"/>
      <c r="T153" s="158"/>
      <c r="AT153" s="153" t="s">
        <v>157</v>
      </c>
      <c r="AU153" s="153" t="s">
        <v>87</v>
      </c>
      <c r="AV153" s="12" t="s">
        <v>87</v>
      </c>
      <c r="AW153" s="12" t="s">
        <v>34</v>
      </c>
      <c r="AX153" s="12" t="s">
        <v>77</v>
      </c>
      <c r="AY153" s="153" t="s">
        <v>119</v>
      </c>
    </row>
    <row r="154" spans="2:65" s="13" customFormat="1" ht="12">
      <c r="B154" s="159"/>
      <c r="D154" s="152" t="s">
        <v>157</v>
      </c>
      <c r="E154" s="160" t="s">
        <v>1</v>
      </c>
      <c r="F154" s="161" t="s">
        <v>159</v>
      </c>
      <c r="H154" s="162">
        <v>20</v>
      </c>
      <c r="I154" s="163"/>
      <c r="L154" s="159"/>
      <c r="M154" s="164"/>
      <c r="T154" s="165"/>
      <c r="AT154" s="160" t="s">
        <v>157</v>
      </c>
      <c r="AU154" s="160" t="s">
        <v>87</v>
      </c>
      <c r="AV154" s="13" t="s">
        <v>126</v>
      </c>
      <c r="AW154" s="13" t="s">
        <v>34</v>
      </c>
      <c r="AX154" s="13" t="s">
        <v>85</v>
      </c>
      <c r="AY154" s="160" t="s">
        <v>119</v>
      </c>
    </row>
    <row r="155" spans="2:65" s="1" customFormat="1" ht="16.5" customHeight="1">
      <c r="B155" s="127"/>
      <c r="C155" s="128" t="s">
        <v>195</v>
      </c>
      <c r="D155" s="128" t="s">
        <v>122</v>
      </c>
      <c r="E155" s="129" t="s">
        <v>196</v>
      </c>
      <c r="F155" s="130" t="s">
        <v>197</v>
      </c>
      <c r="G155" s="131" t="s">
        <v>137</v>
      </c>
      <c r="H155" s="132">
        <v>20</v>
      </c>
      <c r="I155" s="133"/>
      <c r="J155" s="134">
        <f>ROUND(I155*H155,2)</f>
        <v>0</v>
      </c>
      <c r="K155" s="130" t="s">
        <v>1</v>
      </c>
      <c r="L155" s="31"/>
      <c r="M155" s="135" t="s">
        <v>1</v>
      </c>
      <c r="N155" s="136" t="s">
        <v>42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133</v>
      </c>
      <c r="AT155" s="139" t="s">
        <v>122</v>
      </c>
      <c r="AU155" s="139" t="s">
        <v>87</v>
      </c>
      <c r="AY155" s="16" t="s">
        <v>119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85</v>
      </c>
      <c r="BK155" s="140">
        <f>ROUND(I155*H155,2)</f>
        <v>0</v>
      </c>
      <c r="BL155" s="16" t="s">
        <v>133</v>
      </c>
      <c r="BM155" s="139" t="s">
        <v>198</v>
      </c>
    </row>
    <row r="156" spans="2:65" s="12" customFormat="1" ht="12">
      <c r="B156" s="151"/>
      <c r="D156" s="152" t="s">
        <v>157</v>
      </c>
      <c r="E156" s="153" t="s">
        <v>1</v>
      </c>
      <c r="F156" s="154" t="s">
        <v>168</v>
      </c>
      <c r="H156" s="155">
        <v>20</v>
      </c>
      <c r="I156" s="156"/>
      <c r="L156" s="151"/>
      <c r="M156" s="157"/>
      <c r="T156" s="158"/>
      <c r="AT156" s="153" t="s">
        <v>157</v>
      </c>
      <c r="AU156" s="153" t="s">
        <v>87</v>
      </c>
      <c r="AV156" s="12" t="s">
        <v>87</v>
      </c>
      <c r="AW156" s="12" t="s">
        <v>34</v>
      </c>
      <c r="AX156" s="12" t="s">
        <v>77</v>
      </c>
      <c r="AY156" s="153" t="s">
        <v>119</v>
      </c>
    </row>
    <row r="157" spans="2:65" s="13" customFormat="1" ht="12">
      <c r="B157" s="159"/>
      <c r="D157" s="152" t="s">
        <v>157</v>
      </c>
      <c r="E157" s="160" t="s">
        <v>1</v>
      </c>
      <c r="F157" s="161" t="s">
        <v>159</v>
      </c>
      <c r="H157" s="162">
        <v>20</v>
      </c>
      <c r="I157" s="163"/>
      <c r="L157" s="159"/>
      <c r="M157" s="164"/>
      <c r="T157" s="165"/>
      <c r="AT157" s="160" t="s">
        <v>157</v>
      </c>
      <c r="AU157" s="160" t="s">
        <v>87</v>
      </c>
      <c r="AV157" s="13" t="s">
        <v>126</v>
      </c>
      <c r="AW157" s="13" t="s">
        <v>34</v>
      </c>
      <c r="AX157" s="13" t="s">
        <v>85</v>
      </c>
      <c r="AY157" s="160" t="s">
        <v>119</v>
      </c>
    </row>
    <row r="158" spans="2:65" s="1" customFormat="1" ht="16.5" customHeight="1">
      <c r="B158" s="127"/>
      <c r="C158" s="128" t="s">
        <v>163</v>
      </c>
      <c r="D158" s="128" t="s">
        <v>122</v>
      </c>
      <c r="E158" s="129" t="s">
        <v>199</v>
      </c>
      <c r="F158" s="130" t="s">
        <v>200</v>
      </c>
      <c r="G158" s="131" t="s">
        <v>137</v>
      </c>
      <c r="H158" s="132">
        <v>20</v>
      </c>
      <c r="I158" s="133"/>
      <c r="J158" s="134">
        <f>ROUND(I158*H158,2)</f>
        <v>0</v>
      </c>
      <c r="K158" s="130" t="s">
        <v>1</v>
      </c>
      <c r="L158" s="31"/>
      <c r="M158" s="135" t="s">
        <v>1</v>
      </c>
      <c r="N158" s="136" t="s">
        <v>42</v>
      </c>
      <c r="P158" s="137">
        <f>O158*H158</f>
        <v>0</v>
      </c>
      <c r="Q158" s="137">
        <v>0</v>
      </c>
      <c r="R158" s="137">
        <f>Q158*H158</f>
        <v>0</v>
      </c>
      <c r="S158" s="137">
        <v>1.84E-2</v>
      </c>
      <c r="T158" s="138">
        <f>S158*H158</f>
        <v>0.36799999999999999</v>
      </c>
      <c r="AR158" s="139" t="s">
        <v>133</v>
      </c>
      <c r="AT158" s="139" t="s">
        <v>122</v>
      </c>
      <c r="AU158" s="139" t="s">
        <v>87</v>
      </c>
      <c r="AY158" s="16" t="s">
        <v>119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6" t="s">
        <v>85</v>
      </c>
      <c r="BK158" s="140">
        <f>ROUND(I158*H158,2)</f>
        <v>0</v>
      </c>
      <c r="BL158" s="16" t="s">
        <v>133</v>
      </c>
      <c r="BM158" s="139" t="s">
        <v>201</v>
      </c>
    </row>
    <row r="159" spans="2:65" s="12" customFormat="1" ht="12">
      <c r="B159" s="151"/>
      <c r="D159" s="152" t="s">
        <v>157</v>
      </c>
      <c r="E159" s="153" t="s">
        <v>1</v>
      </c>
      <c r="F159" s="154" t="s">
        <v>168</v>
      </c>
      <c r="H159" s="155">
        <v>20</v>
      </c>
      <c r="I159" s="156"/>
      <c r="L159" s="151"/>
      <c r="M159" s="157"/>
      <c r="T159" s="158"/>
      <c r="AT159" s="153" t="s">
        <v>157</v>
      </c>
      <c r="AU159" s="153" t="s">
        <v>87</v>
      </c>
      <c r="AV159" s="12" t="s">
        <v>87</v>
      </c>
      <c r="AW159" s="12" t="s">
        <v>34</v>
      </c>
      <c r="AX159" s="12" t="s">
        <v>77</v>
      </c>
      <c r="AY159" s="153" t="s">
        <v>119</v>
      </c>
    </row>
    <row r="160" spans="2:65" s="13" customFormat="1" ht="12">
      <c r="B160" s="159"/>
      <c r="D160" s="152" t="s">
        <v>157</v>
      </c>
      <c r="E160" s="160" t="s">
        <v>1</v>
      </c>
      <c r="F160" s="161" t="s">
        <v>159</v>
      </c>
      <c r="H160" s="162">
        <v>20</v>
      </c>
      <c r="I160" s="163"/>
      <c r="L160" s="159"/>
      <c r="M160" s="164"/>
      <c r="T160" s="165"/>
      <c r="AT160" s="160" t="s">
        <v>157</v>
      </c>
      <c r="AU160" s="160" t="s">
        <v>87</v>
      </c>
      <c r="AV160" s="13" t="s">
        <v>126</v>
      </c>
      <c r="AW160" s="13" t="s">
        <v>34</v>
      </c>
      <c r="AX160" s="13" t="s">
        <v>85</v>
      </c>
      <c r="AY160" s="160" t="s">
        <v>119</v>
      </c>
    </row>
    <row r="161" spans="2:65" s="11" customFormat="1" ht="22.75" customHeight="1">
      <c r="B161" s="115"/>
      <c r="D161" s="116" t="s">
        <v>76</v>
      </c>
      <c r="E161" s="125" t="s">
        <v>202</v>
      </c>
      <c r="F161" s="125" t="s">
        <v>203</v>
      </c>
      <c r="I161" s="118"/>
      <c r="J161" s="126">
        <f>BK161</f>
        <v>0</v>
      </c>
      <c r="L161" s="115"/>
      <c r="M161" s="120"/>
      <c r="P161" s="121">
        <f>SUM(P162:P164)</f>
        <v>0</v>
      </c>
      <c r="R161" s="121">
        <f>SUM(R162:R164)</f>
        <v>0</v>
      </c>
      <c r="T161" s="122">
        <f>SUM(T162:T164)</f>
        <v>0</v>
      </c>
      <c r="AR161" s="116" t="s">
        <v>87</v>
      </c>
      <c r="AT161" s="123" t="s">
        <v>76</v>
      </c>
      <c r="AU161" s="123" t="s">
        <v>85</v>
      </c>
      <c r="AY161" s="116" t="s">
        <v>119</v>
      </c>
      <c r="BK161" s="124">
        <f>SUM(BK162:BK164)</f>
        <v>0</v>
      </c>
    </row>
    <row r="162" spans="2:65" s="1" customFormat="1" ht="16.5" customHeight="1">
      <c r="B162" s="127"/>
      <c r="C162" s="128" t="s">
        <v>204</v>
      </c>
      <c r="D162" s="128" t="s">
        <v>122</v>
      </c>
      <c r="E162" s="129" t="s">
        <v>205</v>
      </c>
      <c r="F162" s="130" t="s">
        <v>206</v>
      </c>
      <c r="G162" s="131" t="s">
        <v>207</v>
      </c>
      <c r="H162" s="132">
        <v>76</v>
      </c>
      <c r="I162" s="133"/>
      <c r="J162" s="134">
        <f>ROUND(I162*H162,2)</f>
        <v>0</v>
      </c>
      <c r="K162" s="130" t="s">
        <v>1</v>
      </c>
      <c r="L162" s="31"/>
      <c r="M162" s="135" t="s">
        <v>1</v>
      </c>
      <c r="N162" s="136" t="s">
        <v>42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133</v>
      </c>
      <c r="AT162" s="139" t="s">
        <v>122</v>
      </c>
      <c r="AU162" s="139" t="s">
        <v>87</v>
      </c>
      <c r="AY162" s="16" t="s">
        <v>119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85</v>
      </c>
      <c r="BK162" s="140">
        <f>ROUND(I162*H162,2)</f>
        <v>0</v>
      </c>
      <c r="BL162" s="16" t="s">
        <v>133</v>
      </c>
      <c r="BM162" s="139" t="s">
        <v>208</v>
      </c>
    </row>
    <row r="163" spans="2:65" s="1" customFormat="1" ht="16.5" customHeight="1">
      <c r="B163" s="127"/>
      <c r="C163" s="128" t="s">
        <v>168</v>
      </c>
      <c r="D163" s="128" t="s">
        <v>122</v>
      </c>
      <c r="E163" s="129" t="s">
        <v>209</v>
      </c>
      <c r="F163" s="130" t="s">
        <v>210</v>
      </c>
      <c r="G163" s="131" t="s">
        <v>207</v>
      </c>
      <c r="H163" s="132">
        <v>76</v>
      </c>
      <c r="I163" s="133"/>
      <c r="J163" s="134">
        <f>ROUND(I163*H163,2)</f>
        <v>0</v>
      </c>
      <c r="K163" s="130" t="s">
        <v>1</v>
      </c>
      <c r="L163" s="31"/>
      <c r="M163" s="135" t="s">
        <v>1</v>
      </c>
      <c r="N163" s="136" t="s">
        <v>42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133</v>
      </c>
      <c r="AT163" s="139" t="s">
        <v>122</v>
      </c>
      <c r="AU163" s="139" t="s">
        <v>87</v>
      </c>
      <c r="AY163" s="16" t="s">
        <v>119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85</v>
      </c>
      <c r="BK163" s="140">
        <f>ROUND(I163*H163,2)</f>
        <v>0</v>
      </c>
      <c r="BL163" s="16" t="s">
        <v>133</v>
      </c>
      <c r="BM163" s="139" t="s">
        <v>156</v>
      </c>
    </row>
    <row r="164" spans="2:65" s="1" customFormat="1" ht="16.5" customHeight="1">
      <c r="B164" s="127"/>
      <c r="C164" s="128" t="s">
        <v>7</v>
      </c>
      <c r="D164" s="128" t="s">
        <v>122</v>
      </c>
      <c r="E164" s="129" t="s">
        <v>211</v>
      </c>
      <c r="F164" s="130" t="s">
        <v>212</v>
      </c>
      <c r="G164" s="131" t="s">
        <v>167</v>
      </c>
      <c r="H164" s="166"/>
      <c r="I164" s="133"/>
      <c r="J164" s="134">
        <f>ROUND(I164*H164,2)</f>
        <v>0</v>
      </c>
      <c r="K164" s="130" t="s">
        <v>1</v>
      </c>
      <c r="L164" s="31"/>
      <c r="M164" s="135" t="s">
        <v>1</v>
      </c>
      <c r="N164" s="136" t="s">
        <v>42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133</v>
      </c>
      <c r="AT164" s="139" t="s">
        <v>122</v>
      </c>
      <c r="AU164" s="139" t="s">
        <v>87</v>
      </c>
      <c r="AY164" s="16" t="s">
        <v>119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85</v>
      </c>
      <c r="BK164" s="140">
        <f>ROUND(I164*H164,2)</f>
        <v>0</v>
      </c>
      <c r="BL164" s="16" t="s">
        <v>133</v>
      </c>
      <c r="BM164" s="139" t="s">
        <v>213</v>
      </c>
    </row>
    <row r="165" spans="2:65" s="11" customFormat="1" ht="26" customHeight="1">
      <c r="B165" s="115"/>
      <c r="D165" s="116" t="s">
        <v>76</v>
      </c>
      <c r="E165" s="117" t="s">
        <v>214</v>
      </c>
      <c r="F165" s="117" t="s">
        <v>215</v>
      </c>
      <c r="I165" s="118"/>
      <c r="J165" s="119">
        <f>BK165</f>
        <v>0</v>
      </c>
      <c r="L165" s="115"/>
      <c r="M165" s="120"/>
      <c r="P165" s="121">
        <f>SUM(P166:P174)</f>
        <v>0</v>
      </c>
      <c r="R165" s="121">
        <f>SUM(R166:R174)</f>
        <v>0</v>
      </c>
      <c r="T165" s="122">
        <f>SUM(T166:T174)</f>
        <v>0</v>
      </c>
      <c r="AR165" s="116" t="s">
        <v>126</v>
      </c>
      <c r="AT165" s="123" t="s">
        <v>76</v>
      </c>
      <c r="AU165" s="123" t="s">
        <v>77</v>
      </c>
      <c r="AY165" s="116" t="s">
        <v>119</v>
      </c>
      <c r="BK165" s="124">
        <f>SUM(BK166:BK174)</f>
        <v>0</v>
      </c>
    </row>
    <row r="166" spans="2:65" s="1" customFormat="1" ht="16.5" customHeight="1">
      <c r="B166" s="127"/>
      <c r="C166" s="128" t="s">
        <v>174</v>
      </c>
      <c r="D166" s="128" t="s">
        <v>122</v>
      </c>
      <c r="E166" s="129" t="s">
        <v>216</v>
      </c>
      <c r="F166" s="130" t="s">
        <v>217</v>
      </c>
      <c r="G166" s="131" t="s">
        <v>218</v>
      </c>
      <c r="H166" s="132">
        <v>16</v>
      </c>
      <c r="I166" s="133"/>
      <c r="J166" s="134">
        <f>ROUND(I166*H166,2)</f>
        <v>0</v>
      </c>
      <c r="K166" s="130" t="s">
        <v>219</v>
      </c>
      <c r="L166" s="31"/>
      <c r="M166" s="135" t="s">
        <v>1</v>
      </c>
      <c r="N166" s="136" t="s">
        <v>42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220</v>
      </c>
      <c r="AT166" s="139" t="s">
        <v>122</v>
      </c>
      <c r="AU166" s="139" t="s">
        <v>85</v>
      </c>
      <c r="AY166" s="16" t="s">
        <v>119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6" t="s">
        <v>85</v>
      </c>
      <c r="BK166" s="140">
        <f>ROUND(I166*H166,2)</f>
        <v>0</v>
      </c>
      <c r="BL166" s="16" t="s">
        <v>220</v>
      </c>
      <c r="BM166" s="139" t="s">
        <v>221</v>
      </c>
    </row>
    <row r="167" spans="2:65" s="14" customFormat="1" ht="12">
      <c r="B167" s="167"/>
      <c r="D167" s="152" t="s">
        <v>157</v>
      </c>
      <c r="E167" s="168" t="s">
        <v>1</v>
      </c>
      <c r="F167" s="169" t="s">
        <v>222</v>
      </c>
      <c r="H167" s="168" t="s">
        <v>1</v>
      </c>
      <c r="I167" s="170"/>
      <c r="L167" s="167"/>
      <c r="M167" s="171"/>
      <c r="T167" s="172"/>
      <c r="AT167" s="168" t="s">
        <v>157</v>
      </c>
      <c r="AU167" s="168" t="s">
        <v>85</v>
      </c>
      <c r="AV167" s="14" t="s">
        <v>85</v>
      </c>
      <c r="AW167" s="14" t="s">
        <v>34</v>
      </c>
      <c r="AX167" s="14" t="s">
        <v>77</v>
      </c>
      <c r="AY167" s="168" t="s">
        <v>119</v>
      </c>
    </row>
    <row r="168" spans="2:65" s="12" customFormat="1" ht="12">
      <c r="B168" s="151"/>
      <c r="D168" s="152" t="s">
        <v>157</v>
      </c>
      <c r="E168" s="153" t="s">
        <v>1</v>
      </c>
      <c r="F168" s="154" t="s">
        <v>133</v>
      </c>
      <c r="H168" s="155">
        <v>16</v>
      </c>
      <c r="I168" s="156"/>
      <c r="L168" s="151"/>
      <c r="M168" s="157"/>
      <c r="T168" s="158"/>
      <c r="AT168" s="153" t="s">
        <v>157</v>
      </c>
      <c r="AU168" s="153" t="s">
        <v>85</v>
      </c>
      <c r="AV168" s="12" t="s">
        <v>87</v>
      </c>
      <c r="AW168" s="12" t="s">
        <v>34</v>
      </c>
      <c r="AX168" s="12" t="s">
        <v>77</v>
      </c>
      <c r="AY168" s="153" t="s">
        <v>119</v>
      </c>
    </row>
    <row r="169" spans="2:65" s="13" customFormat="1" ht="12">
      <c r="B169" s="159"/>
      <c r="D169" s="152" t="s">
        <v>157</v>
      </c>
      <c r="E169" s="160" t="s">
        <v>1</v>
      </c>
      <c r="F169" s="161" t="s">
        <v>159</v>
      </c>
      <c r="H169" s="162">
        <v>16</v>
      </c>
      <c r="I169" s="163"/>
      <c r="L169" s="159"/>
      <c r="M169" s="164"/>
      <c r="T169" s="165"/>
      <c r="AT169" s="160" t="s">
        <v>157</v>
      </c>
      <c r="AU169" s="160" t="s">
        <v>85</v>
      </c>
      <c r="AV169" s="13" t="s">
        <v>126</v>
      </c>
      <c r="AW169" s="13" t="s">
        <v>34</v>
      </c>
      <c r="AX169" s="13" t="s">
        <v>85</v>
      </c>
      <c r="AY169" s="160" t="s">
        <v>119</v>
      </c>
    </row>
    <row r="170" spans="2:65" s="1" customFormat="1" ht="16.5" customHeight="1">
      <c r="B170" s="127"/>
      <c r="C170" s="128" t="s">
        <v>223</v>
      </c>
      <c r="D170" s="128" t="s">
        <v>122</v>
      </c>
      <c r="E170" s="129" t="s">
        <v>224</v>
      </c>
      <c r="F170" s="130" t="s">
        <v>225</v>
      </c>
      <c r="G170" s="131" t="s">
        <v>218</v>
      </c>
      <c r="H170" s="132">
        <v>48</v>
      </c>
      <c r="I170" s="133"/>
      <c r="J170" s="134">
        <f>ROUND(I170*H170,2)</f>
        <v>0</v>
      </c>
      <c r="K170" s="130" t="s">
        <v>1</v>
      </c>
      <c r="L170" s="31"/>
      <c r="M170" s="135" t="s">
        <v>1</v>
      </c>
      <c r="N170" s="136" t="s">
        <v>42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226</v>
      </c>
      <c r="AT170" s="139" t="s">
        <v>122</v>
      </c>
      <c r="AU170" s="139" t="s">
        <v>85</v>
      </c>
      <c r="AY170" s="16" t="s">
        <v>119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85</v>
      </c>
      <c r="BK170" s="140">
        <f>ROUND(I170*H170,2)</f>
        <v>0</v>
      </c>
      <c r="BL170" s="16" t="s">
        <v>226</v>
      </c>
      <c r="BM170" s="139" t="s">
        <v>227</v>
      </c>
    </row>
    <row r="171" spans="2:65" s="14" customFormat="1" ht="12">
      <c r="B171" s="167"/>
      <c r="D171" s="152" t="s">
        <v>157</v>
      </c>
      <c r="E171" s="168" t="s">
        <v>1</v>
      </c>
      <c r="F171" s="169" t="s">
        <v>228</v>
      </c>
      <c r="H171" s="168" t="s">
        <v>1</v>
      </c>
      <c r="I171" s="170"/>
      <c r="L171" s="167"/>
      <c r="M171" s="171"/>
      <c r="T171" s="172"/>
      <c r="AT171" s="168" t="s">
        <v>157</v>
      </c>
      <c r="AU171" s="168" t="s">
        <v>85</v>
      </c>
      <c r="AV171" s="14" t="s">
        <v>85</v>
      </c>
      <c r="AW171" s="14" t="s">
        <v>34</v>
      </c>
      <c r="AX171" s="14" t="s">
        <v>77</v>
      </c>
      <c r="AY171" s="168" t="s">
        <v>119</v>
      </c>
    </row>
    <row r="172" spans="2:65" s="12" customFormat="1" ht="12">
      <c r="B172" s="151"/>
      <c r="D172" s="152" t="s">
        <v>157</v>
      </c>
      <c r="E172" s="153" t="s">
        <v>1</v>
      </c>
      <c r="F172" s="154" t="s">
        <v>229</v>
      </c>
      <c r="H172" s="155">
        <v>48</v>
      </c>
      <c r="I172" s="156"/>
      <c r="L172" s="151"/>
      <c r="M172" s="157"/>
      <c r="T172" s="158"/>
      <c r="AT172" s="153" t="s">
        <v>157</v>
      </c>
      <c r="AU172" s="153" t="s">
        <v>85</v>
      </c>
      <c r="AV172" s="12" t="s">
        <v>87</v>
      </c>
      <c r="AW172" s="12" t="s">
        <v>34</v>
      </c>
      <c r="AX172" s="12" t="s">
        <v>77</v>
      </c>
      <c r="AY172" s="153" t="s">
        <v>119</v>
      </c>
    </row>
    <row r="173" spans="2:65" s="13" customFormat="1" ht="12">
      <c r="B173" s="159"/>
      <c r="D173" s="152" t="s">
        <v>157</v>
      </c>
      <c r="E173" s="160" t="s">
        <v>1</v>
      </c>
      <c r="F173" s="161" t="s">
        <v>159</v>
      </c>
      <c r="H173" s="162">
        <v>48</v>
      </c>
      <c r="I173" s="163"/>
      <c r="L173" s="159"/>
      <c r="M173" s="164"/>
      <c r="T173" s="165"/>
      <c r="AT173" s="160" t="s">
        <v>157</v>
      </c>
      <c r="AU173" s="160" t="s">
        <v>85</v>
      </c>
      <c r="AV173" s="13" t="s">
        <v>126</v>
      </c>
      <c r="AW173" s="13" t="s">
        <v>34</v>
      </c>
      <c r="AX173" s="13" t="s">
        <v>85</v>
      </c>
      <c r="AY173" s="160" t="s">
        <v>119</v>
      </c>
    </row>
    <row r="174" spans="2:65" s="1" customFormat="1" ht="16.5" customHeight="1">
      <c r="B174" s="127"/>
      <c r="C174" s="141" t="s">
        <v>178</v>
      </c>
      <c r="D174" s="141" t="s">
        <v>153</v>
      </c>
      <c r="E174" s="142" t="s">
        <v>230</v>
      </c>
      <c r="F174" s="143" t="s">
        <v>231</v>
      </c>
      <c r="G174" s="144" t="s">
        <v>144</v>
      </c>
      <c r="H174" s="145">
        <v>1</v>
      </c>
      <c r="I174" s="146"/>
      <c r="J174" s="147">
        <f>ROUND(I174*H174,2)</f>
        <v>0</v>
      </c>
      <c r="K174" s="143" t="s">
        <v>1</v>
      </c>
      <c r="L174" s="148"/>
      <c r="M174" s="173" t="s">
        <v>1</v>
      </c>
      <c r="N174" s="174" t="s">
        <v>42</v>
      </c>
      <c r="O174" s="175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AR174" s="139" t="s">
        <v>226</v>
      </c>
      <c r="AT174" s="139" t="s">
        <v>153</v>
      </c>
      <c r="AU174" s="139" t="s">
        <v>85</v>
      </c>
      <c r="AY174" s="16" t="s">
        <v>119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6" t="s">
        <v>85</v>
      </c>
      <c r="BK174" s="140">
        <f>ROUND(I174*H174,2)</f>
        <v>0</v>
      </c>
      <c r="BL174" s="16" t="s">
        <v>226</v>
      </c>
      <c r="BM174" s="139" t="s">
        <v>232</v>
      </c>
    </row>
    <row r="175" spans="2:65" s="1" customFormat="1" ht="7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31"/>
    </row>
  </sheetData>
  <sheetProtection algorithmName="SHA-512" hashValue="3NxeC1uwMPPUenI7HB8Rt7dg3YYjDf7bcCX2u6fkgR1sewyp0Vgo1v+RHmg2PJoWVdohPVutCuxEwqkS6jrHSg==" saltValue="ZpnI+kNXXCSBpP7BBjt0/w==" spinCount="100000" sheet="1" objects="1" scenarios="1"/>
  <autoFilter ref="C123:K174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úpravy</vt:lpstr>
      <vt:lpstr>'01 - Stavební úpravy'!Názvy_tisku</vt:lpstr>
      <vt:lpstr>'Rekapitulace stavby'!Názvy_tisku</vt:lpstr>
      <vt:lpstr>'01 - Stavební úpravy'!Oblast_tisku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Jakub, Ing.</dc:creator>
  <cp:lastModifiedBy>Miloš Axmann</cp:lastModifiedBy>
  <dcterms:created xsi:type="dcterms:W3CDTF">2024-06-07T11:57:47Z</dcterms:created>
  <dcterms:modified xsi:type="dcterms:W3CDTF">2024-06-18T14:54:37Z</dcterms:modified>
</cp:coreProperties>
</file>