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los.axmann/ARL Innovation/Projekty/Ostatni/202409_VR_Hranice_SLŠ_hřiště/4_Vyberova_rizeni/1_ZD/"/>
    </mc:Choice>
  </mc:AlternateContent>
  <xr:revisionPtr revIDLastSave="0" documentId="13_ncr:1_{5C1CE546-4C8C-DF44-8857-54ABD0C9C7B4}" xr6:coauthVersionLast="47" xr6:coauthVersionMax="47" xr10:uidLastSave="{00000000-0000-0000-0000-000000000000}"/>
  <bookViews>
    <workbookView xWindow="0" yWindow="500" windowWidth="51200" windowHeight="26900" xr2:uid="{00000000-000D-0000-FFFF-FFFF00000000}"/>
  </bookViews>
  <sheets>
    <sheet name="Pokyny pro vyplnění" sheetId="11" r:id="rId1"/>
    <sheet name="Stavba 1.1" sheetId="15" r:id="rId2"/>
    <sheet name="VzorPolozky" sheetId="10" state="hidden" r:id="rId3"/>
    <sheet name="01 P1.1 Pol" sheetId="14" r:id="rId4"/>
    <sheet name="02 P1 Pol" sheetId="13" state="hidden" r:id="rId5"/>
  </sheets>
  <externalReferences>
    <externalReference r:id="rId6"/>
  </externalReferences>
  <definedNames>
    <definedName name="CenaCelkem">#REF!</definedName>
    <definedName name="CenaCelkemBezDPH">#REF!</definedName>
    <definedName name="CenaCelkemVypocet" localSheetId="1">'Stavba 1.1'!$I$42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4">'02 P1 Pol'!$1:$7</definedName>
    <definedName name="oadresa">#REF!</definedName>
    <definedName name="_xlnm.Print_Area" localSheetId="4">'02 P1 Pol'!$A$1:$Y$194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SniVypocet" localSheetId="1">'Stavba 1.1'!$F$42</definedName>
    <definedName name="ZakladDPHZakl">#REF!</definedName>
    <definedName name="ZakladDPHZaklVypocet" localSheetId="1">'Stavba 1.1'!$G$42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4" l="1"/>
  <c r="G9" i="14"/>
  <c r="E90" i="14"/>
  <c r="E41" i="14"/>
  <c r="Q41" i="14" s="1"/>
  <c r="I41" i="14"/>
  <c r="E127" i="14"/>
  <c r="E174" i="14"/>
  <c r="E23" i="14"/>
  <c r="G23" i="14" s="1"/>
  <c r="M23" i="14" s="1"/>
  <c r="E19" i="14"/>
  <c r="I19" i="14" s="1"/>
  <c r="E17" i="14"/>
  <c r="E190" i="14"/>
  <c r="E198" i="14"/>
  <c r="E16" i="14" s="1"/>
  <c r="E193" i="14"/>
  <c r="E13" i="14" s="1"/>
  <c r="G41" i="14" l="1"/>
  <c r="M41" i="14" s="1"/>
  <c r="K41" i="14"/>
  <c r="O41" i="14"/>
  <c r="K19" i="14"/>
  <c r="O19" i="14"/>
  <c r="Q19" i="14"/>
  <c r="G19" i="14"/>
  <c r="M19" i="14" s="1"/>
  <c r="I23" i="14"/>
  <c r="K23" i="14"/>
  <c r="O23" i="14"/>
  <c r="Q23" i="14"/>
  <c r="G123" i="14" l="1"/>
  <c r="G127" i="14"/>
  <c r="E14" i="14" l="1"/>
  <c r="E32" i="14"/>
  <c r="G32" i="14" s="1"/>
  <c r="AP72" i="14"/>
  <c r="E125" i="14"/>
  <c r="F40" i="15"/>
  <c r="H42" i="15"/>
  <c r="G38" i="15"/>
  <c r="F38" i="15"/>
  <c r="G29" i="15"/>
  <c r="A27" i="15"/>
  <c r="J26" i="15"/>
  <c r="E26" i="15"/>
  <c r="J24" i="15"/>
  <c r="E24" i="15"/>
  <c r="E120" i="14"/>
  <c r="E118" i="14"/>
  <c r="E112" i="14"/>
  <c r="E107" i="14"/>
  <c r="E104" i="14"/>
  <c r="E102" i="14"/>
  <c r="E100" i="14"/>
  <c r="E98" i="14"/>
  <c r="E95" i="14"/>
  <c r="E93" i="14"/>
  <c r="E76" i="14"/>
  <c r="E80" i="14"/>
  <c r="E84" i="14" s="1"/>
  <c r="E83" i="14" s="1"/>
  <c r="E73" i="14"/>
  <c r="E70" i="14"/>
  <c r="E68" i="14"/>
  <c r="E63" i="14"/>
  <c r="E57" i="14"/>
  <c r="E51" i="14"/>
  <c r="E47" i="14"/>
  <c r="E44" i="14"/>
  <c r="E38" i="14"/>
  <c r="E35" i="14"/>
  <c r="E29" i="14"/>
  <c r="E11" i="14"/>
  <c r="E9" i="14"/>
  <c r="M9" i="14" s="1"/>
  <c r="O32" i="14" l="1"/>
  <c r="Q32" i="14"/>
  <c r="A28" i="15"/>
  <c r="Q83" i="14"/>
  <c r="O83" i="14"/>
  <c r="K83" i="14"/>
  <c r="G83" i="14"/>
  <c r="M83" i="14" s="1"/>
  <c r="I83" i="14"/>
  <c r="I9" i="14"/>
  <c r="K9" i="14"/>
  <c r="Q9" i="14"/>
  <c r="V9" i="14"/>
  <c r="G17" i="14" l="1"/>
  <c r="M17" i="14" s="1"/>
  <c r="E25" i="14"/>
  <c r="G25" i="14" s="1"/>
  <c r="M25" i="14" s="1"/>
  <c r="E28" i="14"/>
  <c r="E27" i="14" s="1"/>
  <c r="G27" i="14" s="1"/>
  <c r="M27" i="14" s="1"/>
  <c r="AE156" i="14"/>
  <c r="BA154" i="14"/>
  <c r="V153" i="14"/>
  <c r="Q153" i="14"/>
  <c r="O153" i="14"/>
  <c r="K153" i="14"/>
  <c r="I153" i="14"/>
  <c r="G153" i="14"/>
  <c r="M153" i="14" s="1"/>
  <c r="V151" i="14"/>
  <c r="Q151" i="14"/>
  <c r="O151" i="14"/>
  <c r="K151" i="14"/>
  <c r="I151" i="14"/>
  <c r="G151" i="14"/>
  <c r="M151" i="14" s="1"/>
  <c r="BA150" i="14"/>
  <c r="V149" i="14"/>
  <c r="Q149" i="14"/>
  <c r="O149" i="14"/>
  <c r="K149" i="14"/>
  <c r="I149" i="14"/>
  <c r="G149" i="14"/>
  <c r="M149" i="14" s="1"/>
  <c r="BA147" i="14"/>
  <c r="V146" i="14"/>
  <c r="Q146" i="14"/>
  <c r="O146" i="14"/>
  <c r="K146" i="14"/>
  <c r="I146" i="14"/>
  <c r="G146" i="14"/>
  <c r="M146" i="14" s="1"/>
  <c r="BA145" i="14"/>
  <c r="V144" i="14"/>
  <c r="Q144" i="14"/>
  <c r="O144" i="14"/>
  <c r="K144" i="14"/>
  <c r="I144" i="14"/>
  <c r="G144" i="14"/>
  <c r="M144" i="14" s="1"/>
  <c r="BA143" i="14"/>
  <c r="V142" i="14"/>
  <c r="Q142" i="14"/>
  <c r="O142" i="14"/>
  <c r="K142" i="14"/>
  <c r="I142" i="14"/>
  <c r="G142" i="14"/>
  <c r="V140" i="14"/>
  <c r="Q140" i="14"/>
  <c r="O140" i="14"/>
  <c r="K140" i="14"/>
  <c r="I140" i="14"/>
  <c r="G140" i="14"/>
  <c r="M140" i="14" s="1"/>
  <c r="V139" i="14"/>
  <c r="Q139" i="14"/>
  <c r="O139" i="14"/>
  <c r="O138" i="14" s="1"/>
  <c r="K139" i="14"/>
  <c r="I139" i="14"/>
  <c r="I138" i="14" s="1"/>
  <c r="G139" i="14"/>
  <c r="M139" i="14" s="1"/>
  <c r="V137" i="14"/>
  <c r="Q137" i="14"/>
  <c r="O137" i="14"/>
  <c r="K137" i="14"/>
  <c r="I137" i="14"/>
  <c r="G137" i="14"/>
  <c r="M137" i="14" s="1"/>
  <c r="V135" i="14"/>
  <c r="Q135" i="14"/>
  <c r="O135" i="14"/>
  <c r="K135" i="14"/>
  <c r="I135" i="14"/>
  <c r="G135" i="14"/>
  <c r="M135" i="14" s="1"/>
  <c r="V133" i="14"/>
  <c r="Q133" i="14"/>
  <c r="O133" i="14"/>
  <c r="K133" i="14"/>
  <c r="I133" i="14"/>
  <c r="G133" i="14"/>
  <c r="M133" i="14" s="1"/>
  <c r="V132" i="14"/>
  <c r="Q132" i="14"/>
  <c r="O132" i="14"/>
  <c r="K132" i="14"/>
  <c r="I132" i="14"/>
  <c r="G132" i="14"/>
  <c r="V127" i="14"/>
  <c r="Q127" i="14"/>
  <c r="O127" i="14"/>
  <c r="K127" i="14"/>
  <c r="I127" i="14"/>
  <c r="M127" i="14"/>
  <c r="V125" i="14"/>
  <c r="Q125" i="14"/>
  <c r="O125" i="14"/>
  <c r="K125" i="14"/>
  <c r="I125" i="14"/>
  <c r="G125" i="14"/>
  <c r="V123" i="14"/>
  <c r="Q123" i="14"/>
  <c r="O123" i="14"/>
  <c r="K123" i="14"/>
  <c r="I123" i="14"/>
  <c r="M123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V112" i="14"/>
  <c r="Q112" i="14"/>
  <c r="O112" i="14"/>
  <c r="K112" i="14"/>
  <c r="I112" i="14"/>
  <c r="G112" i="14"/>
  <c r="M112" i="14" s="1"/>
  <c r="V109" i="14"/>
  <c r="Q109" i="14"/>
  <c r="O109" i="14"/>
  <c r="K109" i="14"/>
  <c r="I109" i="14"/>
  <c r="G109" i="14"/>
  <c r="M109" i="14" s="1"/>
  <c r="V107" i="14"/>
  <c r="Q107" i="14"/>
  <c r="O107" i="14"/>
  <c r="K107" i="14"/>
  <c r="I107" i="14"/>
  <c r="G107" i="14"/>
  <c r="M107" i="14" s="1"/>
  <c r="BA105" i="14"/>
  <c r="V104" i="14"/>
  <c r="Q104" i="14"/>
  <c r="O104" i="14"/>
  <c r="K104" i="14"/>
  <c r="I104" i="14"/>
  <c r="G104" i="14"/>
  <c r="M104" i="14" s="1"/>
  <c r="V102" i="14"/>
  <c r="Q102" i="14"/>
  <c r="O102" i="14"/>
  <c r="K102" i="14"/>
  <c r="I102" i="14"/>
  <c r="G102" i="14"/>
  <c r="M102" i="14" s="1"/>
  <c r="V100" i="14"/>
  <c r="Q100" i="14"/>
  <c r="O100" i="14"/>
  <c r="K100" i="14"/>
  <c r="I100" i="14"/>
  <c r="G100" i="14"/>
  <c r="M100" i="14" s="1"/>
  <c r="V98" i="14"/>
  <c r="Q98" i="14"/>
  <c r="O98" i="14"/>
  <c r="K98" i="14"/>
  <c r="I98" i="14"/>
  <c r="G98" i="14"/>
  <c r="M98" i="14" s="1"/>
  <c r="V95" i="14"/>
  <c r="Q95" i="14"/>
  <c r="O95" i="14"/>
  <c r="K95" i="14"/>
  <c r="I95" i="14"/>
  <c r="G95" i="14"/>
  <c r="M95" i="14" s="1"/>
  <c r="V93" i="14"/>
  <c r="Q93" i="14"/>
  <c r="O93" i="14"/>
  <c r="K93" i="14"/>
  <c r="I93" i="14"/>
  <c r="G93" i="14"/>
  <c r="M93" i="14" s="1"/>
  <c r="V90" i="14"/>
  <c r="Q90" i="14"/>
  <c r="O90" i="14"/>
  <c r="K90" i="14"/>
  <c r="I90" i="14"/>
  <c r="G90" i="14"/>
  <c r="V80" i="14"/>
  <c r="Q80" i="14"/>
  <c r="O80" i="14"/>
  <c r="K80" i="14"/>
  <c r="I80" i="14"/>
  <c r="G80" i="14"/>
  <c r="M80" i="14" s="1"/>
  <c r="V76" i="14"/>
  <c r="Q76" i="14"/>
  <c r="O76" i="14"/>
  <c r="K76" i="14"/>
  <c r="I76" i="14"/>
  <c r="G76" i="14"/>
  <c r="V73" i="14"/>
  <c r="Q73" i="14"/>
  <c r="O73" i="14"/>
  <c r="K73" i="14"/>
  <c r="I73" i="14"/>
  <c r="G73" i="14"/>
  <c r="V72" i="14"/>
  <c r="Q72" i="14"/>
  <c r="O72" i="14"/>
  <c r="K72" i="14"/>
  <c r="I72" i="14"/>
  <c r="G72" i="14"/>
  <c r="M72" i="14" s="1"/>
  <c r="V70" i="14"/>
  <c r="Q70" i="14"/>
  <c r="O70" i="14"/>
  <c r="K70" i="14"/>
  <c r="I70" i="14"/>
  <c r="G70" i="14"/>
  <c r="M70" i="14" s="1"/>
  <c r="V68" i="14"/>
  <c r="Q68" i="14"/>
  <c r="O68" i="14"/>
  <c r="K68" i="14"/>
  <c r="I68" i="14"/>
  <c r="G68" i="14"/>
  <c r="M68" i="14" s="1"/>
  <c r="V63" i="14"/>
  <c r="Q63" i="14"/>
  <c r="O63" i="14"/>
  <c r="K63" i="14"/>
  <c r="I63" i="14"/>
  <c r="G63" i="14"/>
  <c r="M63" i="14" s="1"/>
  <c r="V57" i="14"/>
  <c r="Q57" i="14"/>
  <c r="O57" i="14"/>
  <c r="K57" i="14"/>
  <c r="I57" i="14"/>
  <c r="G57" i="14"/>
  <c r="M57" i="14" s="1"/>
  <c r="V51" i="14"/>
  <c r="Q51" i="14"/>
  <c r="O51" i="14"/>
  <c r="K51" i="14"/>
  <c r="I51" i="14"/>
  <c r="G51" i="14"/>
  <c r="V47" i="14"/>
  <c r="Q47" i="14"/>
  <c r="O47" i="14"/>
  <c r="K47" i="14"/>
  <c r="I47" i="14"/>
  <c r="G47" i="14"/>
  <c r="M47" i="14" s="1"/>
  <c r="V44" i="14"/>
  <c r="Q44" i="14"/>
  <c r="O44" i="14"/>
  <c r="K44" i="14"/>
  <c r="I44" i="14"/>
  <c r="G44" i="14"/>
  <c r="M44" i="14" s="1"/>
  <c r="V38" i="14"/>
  <c r="Q38" i="14"/>
  <c r="O38" i="14"/>
  <c r="K38" i="14"/>
  <c r="I38" i="14"/>
  <c r="G38" i="14"/>
  <c r="M38" i="14" s="1"/>
  <c r="V35" i="14"/>
  <c r="Q35" i="14"/>
  <c r="O35" i="14"/>
  <c r="K35" i="14"/>
  <c r="I35" i="14"/>
  <c r="G35" i="14"/>
  <c r="M35" i="14" s="1"/>
  <c r="V29" i="14"/>
  <c r="Q29" i="14"/>
  <c r="O29" i="14"/>
  <c r="K29" i="14"/>
  <c r="I29" i="14"/>
  <c r="G29" i="14"/>
  <c r="M29" i="14" s="1"/>
  <c r="V17" i="14"/>
  <c r="Q17" i="14"/>
  <c r="O17" i="14"/>
  <c r="K17" i="14"/>
  <c r="I17" i="14"/>
  <c r="V14" i="14"/>
  <c r="Q14" i="14"/>
  <c r="O14" i="14"/>
  <c r="K14" i="14"/>
  <c r="I14" i="14"/>
  <c r="G14" i="14"/>
  <c r="M14" i="14" s="1"/>
  <c r="V11" i="14"/>
  <c r="Q11" i="14"/>
  <c r="O11" i="14"/>
  <c r="K11" i="14"/>
  <c r="I11" i="14"/>
  <c r="BA135" i="13"/>
  <c r="BA131" i="13"/>
  <c r="BA128" i="13"/>
  <c r="BA126" i="13"/>
  <c r="BA124" i="13"/>
  <c r="BA121" i="13"/>
  <c r="BA119" i="13"/>
  <c r="BA93" i="13"/>
  <c r="G9" i="13"/>
  <c r="M9" i="13" s="1"/>
  <c r="I9" i="13"/>
  <c r="K9" i="13"/>
  <c r="O9" i="13"/>
  <c r="Q9" i="13"/>
  <c r="V9" i="13"/>
  <c r="V8" i="13" s="1"/>
  <c r="G11" i="13"/>
  <c r="G8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6" i="13"/>
  <c r="I36" i="13"/>
  <c r="K36" i="13"/>
  <c r="M36" i="13"/>
  <c r="O36" i="13"/>
  <c r="Q36" i="13"/>
  <c r="V36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4" i="13"/>
  <c r="M44" i="13" s="1"/>
  <c r="I44" i="13"/>
  <c r="K44" i="13"/>
  <c r="O44" i="13"/>
  <c r="Q44" i="13"/>
  <c r="V44" i="13"/>
  <c r="G47" i="13"/>
  <c r="M47" i="13" s="1"/>
  <c r="I47" i="13"/>
  <c r="K47" i="13"/>
  <c r="K46" i="13" s="1"/>
  <c r="O47" i="13"/>
  <c r="Q47" i="13"/>
  <c r="V47" i="13"/>
  <c r="G50" i="13"/>
  <c r="M50" i="13" s="1"/>
  <c r="I50" i="13"/>
  <c r="K50" i="13"/>
  <c r="O50" i="13"/>
  <c r="Q50" i="13"/>
  <c r="V50" i="13"/>
  <c r="G54" i="13"/>
  <c r="M54" i="13" s="1"/>
  <c r="I54" i="13"/>
  <c r="K54" i="13"/>
  <c r="O54" i="13"/>
  <c r="Q54" i="13"/>
  <c r="V54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6" i="13"/>
  <c r="G65" i="13" s="1"/>
  <c r="I66" i="13"/>
  <c r="I65" i="13" s="1"/>
  <c r="K66" i="13"/>
  <c r="M66" i="13"/>
  <c r="O66" i="13"/>
  <c r="O65" i="13" s="1"/>
  <c r="Q66" i="13"/>
  <c r="Q65" i="13" s="1"/>
  <c r="V66" i="13"/>
  <c r="V65" i="13" s="1"/>
  <c r="G70" i="13"/>
  <c r="I70" i="13"/>
  <c r="K70" i="13"/>
  <c r="M70" i="13"/>
  <c r="M65" i="13" s="1"/>
  <c r="O70" i="13"/>
  <c r="Q70" i="13"/>
  <c r="V70" i="13"/>
  <c r="G73" i="13"/>
  <c r="I73" i="13"/>
  <c r="I72" i="13" s="1"/>
  <c r="K73" i="13"/>
  <c r="K72" i="13" s="1"/>
  <c r="M73" i="13"/>
  <c r="O73" i="13"/>
  <c r="Q73" i="13"/>
  <c r="V73" i="13"/>
  <c r="G76" i="13"/>
  <c r="M76" i="13" s="1"/>
  <c r="I76" i="13"/>
  <c r="K76" i="13"/>
  <c r="O76" i="13"/>
  <c r="Q76" i="13"/>
  <c r="V76" i="13"/>
  <c r="G79" i="13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5" i="13"/>
  <c r="I95" i="13"/>
  <c r="K95" i="13"/>
  <c r="M95" i="13"/>
  <c r="O95" i="13"/>
  <c r="Q95" i="13"/>
  <c r="V95" i="13"/>
  <c r="G98" i="13"/>
  <c r="I98" i="13"/>
  <c r="K98" i="13"/>
  <c r="K97" i="13" s="1"/>
  <c r="M98" i="13"/>
  <c r="O98" i="13"/>
  <c r="Q98" i="13"/>
  <c r="V98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V97" i="13" s="1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I107" i="13"/>
  <c r="K107" i="13"/>
  <c r="G108" i="13"/>
  <c r="M108" i="13" s="1"/>
  <c r="I108" i="13"/>
  <c r="K108" i="13"/>
  <c r="O108" i="13"/>
  <c r="O107" i="13" s="1"/>
  <c r="Q108" i="13"/>
  <c r="Q107" i="13" s="1"/>
  <c r="V108" i="13"/>
  <c r="V107" i="13" s="1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G115" i="13"/>
  <c r="I115" i="13"/>
  <c r="K115" i="13"/>
  <c r="M115" i="13"/>
  <c r="M114" i="13" s="1"/>
  <c r="O115" i="13"/>
  <c r="O114" i="13" s="1"/>
  <c r="Q115" i="13"/>
  <c r="Q114" i="13" s="1"/>
  <c r="V115" i="13"/>
  <c r="V114" i="13" s="1"/>
  <c r="G117" i="13"/>
  <c r="M117" i="13" s="1"/>
  <c r="I117" i="13"/>
  <c r="I116" i="13" s="1"/>
  <c r="K117" i="13"/>
  <c r="O117" i="13"/>
  <c r="O116" i="13" s="1"/>
  <c r="Q117" i="13"/>
  <c r="V117" i="13"/>
  <c r="V116" i="13" s="1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3" i="13"/>
  <c r="I123" i="13"/>
  <c r="K123" i="13"/>
  <c r="O123" i="13"/>
  <c r="Q123" i="13"/>
  <c r="Q122" i="13" s="1"/>
  <c r="V123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G130" i="13"/>
  <c r="M130" i="13" s="1"/>
  <c r="M129" i="13" s="1"/>
  <c r="I130" i="13"/>
  <c r="I129" i="13" s="1"/>
  <c r="K130" i="13"/>
  <c r="K129" i="13" s="1"/>
  <c r="O130" i="13"/>
  <c r="Q130" i="13"/>
  <c r="V130" i="13"/>
  <c r="G132" i="13"/>
  <c r="M132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AE137" i="13"/>
  <c r="F39" i="15" s="1"/>
  <c r="M107" i="13" l="1"/>
  <c r="G107" i="13"/>
  <c r="I122" i="13"/>
  <c r="Q97" i="13"/>
  <c r="G78" i="13"/>
  <c r="Q72" i="13"/>
  <c r="Q46" i="13"/>
  <c r="G122" i="13"/>
  <c r="Q116" i="13"/>
  <c r="O97" i="13"/>
  <c r="O72" i="13"/>
  <c r="O46" i="13"/>
  <c r="I8" i="13"/>
  <c r="K65" i="13"/>
  <c r="I46" i="13"/>
  <c r="G8" i="14"/>
  <c r="I49" i="15" s="1"/>
  <c r="Q8" i="13"/>
  <c r="G75" i="14"/>
  <c r="I97" i="13"/>
  <c r="O78" i="13"/>
  <c r="V129" i="13"/>
  <c r="V122" i="13"/>
  <c r="O122" i="13"/>
  <c r="M116" i="13"/>
  <c r="G97" i="13"/>
  <c r="M79" i="13"/>
  <c r="K8" i="13"/>
  <c r="O50" i="14"/>
  <c r="K116" i="13"/>
  <c r="V78" i="13"/>
  <c r="K78" i="13"/>
  <c r="M72" i="13"/>
  <c r="G72" i="13"/>
  <c r="Q129" i="13"/>
  <c r="M123" i="13"/>
  <c r="M122" i="13" s="1"/>
  <c r="F42" i="15"/>
  <c r="I39" i="15"/>
  <c r="O129" i="13"/>
  <c r="K122" i="13"/>
  <c r="Q78" i="13"/>
  <c r="I78" i="13"/>
  <c r="V72" i="13"/>
  <c r="V46" i="13"/>
  <c r="O8" i="13"/>
  <c r="K138" i="14"/>
  <c r="M51" i="14"/>
  <c r="G50" i="14"/>
  <c r="I50" i="15" s="1"/>
  <c r="Q25" i="14"/>
  <c r="I27" i="14"/>
  <c r="K27" i="14"/>
  <c r="O27" i="14"/>
  <c r="I25" i="14"/>
  <c r="O25" i="14"/>
  <c r="K25" i="14"/>
  <c r="Q27" i="14"/>
  <c r="Q8" i="14" s="1"/>
  <c r="V25" i="14"/>
  <c r="V27" i="14"/>
  <c r="M132" i="14"/>
  <c r="M131" i="14" s="1"/>
  <c r="G131" i="14"/>
  <c r="I56" i="15" s="1"/>
  <c r="I17" i="15" s="1"/>
  <c r="G89" i="14"/>
  <c r="I52" i="15" s="1"/>
  <c r="M118" i="14"/>
  <c r="G111" i="14"/>
  <c r="I53" i="15" s="1"/>
  <c r="M76" i="14"/>
  <c r="M75" i="14" s="1"/>
  <c r="I51" i="15"/>
  <c r="M73" i="14"/>
  <c r="Q111" i="14"/>
  <c r="I75" i="14"/>
  <c r="O122" i="14"/>
  <c r="O75" i="14"/>
  <c r="Q75" i="14"/>
  <c r="O131" i="14"/>
  <c r="K131" i="14"/>
  <c r="Q141" i="14"/>
  <c r="I131" i="14"/>
  <c r="Q138" i="14"/>
  <c r="K148" i="14"/>
  <c r="O89" i="14"/>
  <c r="V122" i="14"/>
  <c r="G138" i="14"/>
  <c r="Q50" i="14"/>
  <c r="I122" i="14"/>
  <c r="I141" i="14"/>
  <c r="Q122" i="14"/>
  <c r="I148" i="14"/>
  <c r="V50" i="14"/>
  <c r="G141" i="14"/>
  <c r="I57" i="15" s="1"/>
  <c r="M114" i="14"/>
  <c r="G122" i="14"/>
  <c r="V75" i="14"/>
  <c r="G148" i="14"/>
  <c r="V148" i="14"/>
  <c r="M148" i="14"/>
  <c r="Q148" i="14"/>
  <c r="O148" i="14"/>
  <c r="V141" i="14"/>
  <c r="O141" i="14"/>
  <c r="K141" i="14"/>
  <c r="M138" i="14"/>
  <c r="V138" i="14"/>
  <c r="V131" i="14"/>
  <c r="Q131" i="14"/>
  <c r="M125" i="14"/>
  <c r="M122" i="14" s="1"/>
  <c r="K122" i="14"/>
  <c r="K111" i="14"/>
  <c r="I111" i="14"/>
  <c r="O111" i="14"/>
  <c r="V111" i="14"/>
  <c r="V89" i="14"/>
  <c r="K89" i="14"/>
  <c r="M90" i="14"/>
  <c r="M89" i="14" s="1"/>
  <c r="I89" i="14"/>
  <c r="Q89" i="14"/>
  <c r="K75" i="14"/>
  <c r="I50" i="14"/>
  <c r="K50" i="14"/>
  <c r="M11" i="14"/>
  <c r="M142" i="14"/>
  <c r="M141" i="14" s="1"/>
  <c r="M97" i="13"/>
  <c r="M46" i="13"/>
  <c r="M78" i="13"/>
  <c r="AF137" i="13"/>
  <c r="G39" i="15" s="1"/>
  <c r="G42" i="15" s="1"/>
  <c r="M11" i="13"/>
  <c r="M8" i="13" s="1"/>
  <c r="G116" i="13"/>
  <c r="G46" i="13"/>
  <c r="G137" i="13" s="1"/>
  <c r="I58" i="15" l="1"/>
  <c r="M50" i="14"/>
  <c r="O8" i="14"/>
  <c r="K8" i="14"/>
  <c r="I8" i="14"/>
  <c r="V8" i="14"/>
  <c r="Q130" i="14"/>
  <c r="Q129" i="14" s="1"/>
  <c r="I54" i="15"/>
  <c r="M111" i="14"/>
  <c r="I20" i="15"/>
  <c r="I19" i="15"/>
  <c r="M8" i="14"/>
  <c r="I130" i="14" l="1"/>
  <c r="I129" i="14" s="1"/>
  <c r="V130" i="14"/>
  <c r="V129" i="14" s="1"/>
  <c r="K130" i="14"/>
  <c r="K129" i="14" s="1"/>
  <c r="O130" i="14"/>
  <c r="O129" i="14" s="1"/>
  <c r="G130" i="14"/>
  <c r="M130" i="14" s="1"/>
  <c r="M129" i="14" s="1"/>
  <c r="AF156" i="14" l="1"/>
  <c r="G129" i="14"/>
  <c r="G156" i="14" s="1"/>
  <c r="I55" i="15" l="1"/>
  <c r="I16" i="15" s="1"/>
  <c r="I21" i="15" s="1"/>
  <c r="G25" i="15" s="1"/>
  <c r="G28" i="15" s="1"/>
  <c r="I59" i="15" l="1"/>
  <c r="J52" i="15" s="1"/>
  <c r="J50" i="15" l="1"/>
  <c r="J54" i="15"/>
  <c r="J49" i="15"/>
  <c r="G41" i="15"/>
  <c r="I41" i="15" s="1"/>
  <c r="J53" i="15"/>
  <c r="J56" i="15"/>
  <c r="J55" i="15"/>
  <c r="J51" i="15"/>
  <c r="J57" i="15"/>
  <c r="J58" i="15"/>
  <c r="G40" i="15" l="1"/>
  <c r="I40" i="15" s="1"/>
  <c r="I42" i="15" s="1"/>
  <c r="J39" i="15" s="1"/>
  <c r="J5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F3CB6589-5220-460F-9585-E62966071F9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A5552059-4163-4E28-958A-030ECE3B781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4ABA5CE1-61AA-4FB3-BC38-6BFDED6AB2D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27297FB-583D-4395-BBEC-01AA7E2AA42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7B869BC5-F356-4657-8D84-39B97D2DF07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4F493980-5F7C-48A7-A842-AF76527BD7EA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</author>
  </authors>
  <commentList>
    <comment ref="S6" authorId="0" shapeId="0" xr:uid="{46C41766-E9E9-427B-A4F4-9A963B1681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66450D-75E2-479F-97DC-02FFF80171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</author>
  </authors>
  <commentList>
    <comment ref="S6" authorId="0" shapeId="0" xr:uid="{EAFBF76C-C0C2-415C-9494-D081E15F7F4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8F1A5D-A10A-4D38-87CC-2B8BD6A226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<sst xmlns="http://schemas.openxmlformats.org/spreadsheetml/2006/main" count="1637" uniqueCount="463">
  <si>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</si>
  <si>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</si>
  <si>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</si>
  <si>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</si>
  <si>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</si>
  <si>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</si>
  <si>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</si>
  <si>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</si>
  <si>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</si>
  <si>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</si>
  <si>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</si>
  <si>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</si>
  <si>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</si>
  <si>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</si>
  <si>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</si>
  <si>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</si>
  <si>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</si>
  <si>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</si>
  <si>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</si>
  <si>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</si>
  <si>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</si>
  <si>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</si>
  <si>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</si>
  <si>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</si>
  <si>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</si>
  <si>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</si>
  <si>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</si>
  <si>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</si>
  <si>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</si>
  <si>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</si>
  <si>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</si>
  <si>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</si>
  <si>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</si>
  <si>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</si>
  <si>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</si>
  <si>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</si>
  <si>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</si>
  <si>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</si>
  <si>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</si>
  <si>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</si>
  <si>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</si>
  <si>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</si>
  <si>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</si>
  <si>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99/2024</t>
  </si>
  <si>
    <t>Hranice SOŠ Lesnická</t>
  </si>
  <si>
    <t>Stavba</t>
  </si>
  <si>
    <t>01</t>
  </si>
  <si>
    <t>Hřiště</t>
  </si>
  <si>
    <t>P1</t>
  </si>
  <si>
    <t>Projekční 2024-uznatelné náklady</t>
  </si>
  <si>
    <t>02</t>
  </si>
  <si>
    <t>Běžecký ovál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</si>
  <si>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</si>
  <si>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</si>
  <si>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</si>
  <si>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</si>
  <si>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</si>
  <si>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</si>
  <si>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</si>
  <si>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</si>
  <si>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27</t>
  </si>
  <si>
    <t>Základy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</si>
  <si>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</si>
  <si>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</si>
  <si>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</si>
  <si>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</si>
  <si>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</si>
  <si>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</si>
  <si>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</si>
  <si>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</si>
  <si>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</si>
  <si>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</si>
  <si>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768</t>
  </si>
  <si>
    <t>Konstrukce sportovního vybavení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</si>
  <si>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</si>
  <si>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</si>
  <si>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</si>
  <si>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</si>
  <si>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</si>
  <si>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</si>
  <si>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</si>
  <si>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</si>
  <si>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</si>
  <si>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</si>
  <si>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</si>
  <si>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</si>
  <si>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</si>
  <si>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</si>
  <si>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</si>
  <si>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</si>
  <si>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</si>
  <si>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</si>
  <si>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</si>
  <si>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</si>
  <si>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</si>
  <si>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</si>
  <si>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</si>
  <si>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</si>
  <si>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</si>
  <si>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</si>
  <si>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</si>
  <si>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</si>
  <si>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</si>
  <si>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</si>
  <si>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</si>
  <si>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</si>
  <si>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122201102R00</t>
  </si>
  <si>
    <t>Odkopávky nezapažené v hor. 3 do 1000 m3</t>
  </si>
  <si>
    <t>m3</t>
  </si>
  <si>
    <t>RTS 24/ I</t>
  </si>
  <si>
    <t>Práce</t>
  </si>
  <si>
    <t>Běžná</t>
  </si>
  <si>
    <t>POL1_1</t>
  </si>
  <si>
    <t>V1</t>
  </si>
  <si>
    <t>VV</t>
  </si>
  <si>
    <t>132201112R00</t>
  </si>
  <si>
    <t>Hloubení rýh šířky do 60 cm v hor.3 nad 100 m3</t>
  </si>
  <si>
    <t>drenáže, kanalizace,</t>
  </si>
  <si>
    <t>POP</t>
  </si>
  <si>
    <t>V2</t>
  </si>
  <si>
    <t>133201101R00</t>
  </si>
  <si>
    <t>Hloubení šachet v hor.3 do 100 m3</t>
  </si>
  <si>
    <t>patky+šachty</t>
  </si>
  <si>
    <t>V3</t>
  </si>
  <si>
    <t>162701105R00</t>
  </si>
  <si>
    <t>Vodorovné přemístění výkopku z hor.1-4 do 10000 m</t>
  </si>
  <si>
    <t>162701109R00</t>
  </si>
  <si>
    <t>Příplatek k vod. přemístění hor.1-4 za další 1 km</t>
  </si>
  <si>
    <t>POL1_</t>
  </si>
  <si>
    <t>167101102R00</t>
  </si>
  <si>
    <t>Nakládání výkopku z hor.1-4 v množství nad 100 m3</t>
  </si>
  <si>
    <t>171201201R00</t>
  </si>
  <si>
    <t>Uložení sypaniny na skl.-sypanina na výšku přes 2m</t>
  </si>
  <si>
    <t>181101102R00</t>
  </si>
  <si>
    <t>Úprava pláně v zářezech v hor. 1-4, se zhutněním</t>
  </si>
  <si>
    <t>m2</t>
  </si>
  <si>
    <t>hřiště : UTII+SP+EPDM</t>
  </si>
  <si>
    <t>zpevněné plochy : zd</t>
  </si>
  <si>
    <t>181301105R00</t>
  </si>
  <si>
    <t>Rozprostření ornice, rovina, tl. 25-30 cm,do 500m2</t>
  </si>
  <si>
    <t>Materiál použít ze skrývky.</t>
  </si>
  <si>
    <t>terénní úpravy : tú</t>
  </si>
  <si>
    <t>185803111R00</t>
  </si>
  <si>
    <t>Ošetření trávníku v rovině</t>
  </si>
  <si>
    <t>terénní úpravy</t>
  </si>
  <si>
    <t>199000005R00</t>
  </si>
  <si>
    <t>Poplatek za skládku zeminy 1- 4, č. dle katal. odpadů 17 05 04</t>
  </si>
  <si>
    <t>t</t>
  </si>
  <si>
    <t>180400120RA0</t>
  </si>
  <si>
    <t>Založení trávníku parkového,rovina,s odplevelením</t>
  </si>
  <si>
    <t>Agregovaná položka</t>
  </si>
  <si>
    <t>POL2_</t>
  </si>
  <si>
    <t>Včetně přesunu hmot, prvního pokosení, naložení odpadu a odvezení do 20 km, se složením.</t>
  </si>
  <si>
    <t>TÚ</t>
  </si>
  <si>
    <t>00572400R</t>
  </si>
  <si>
    <t>Směs travní parková I. běžná zátěž PROFI</t>
  </si>
  <si>
    <t>kg</t>
  </si>
  <si>
    <t>SPCM</t>
  </si>
  <si>
    <t>Specifikace</t>
  </si>
  <si>
    <t>POL3_1</t>
  </si>
  <si>
    <t>ter.úprava</t>
  </si>
  <si>
    <t>TÚ*0,025</t>
  </si>
  <si>
    <t>211571121R00</t>
  </si>
  <si>
    <t>Výplň odvodňovacích žeber kamen.drobným drceným</t>
  </si>
  <si>
    <t>(0,3*(0,4+0,5)/2-3,14*0,05*0,05)*8*18,6</t>
  </si>
  <si>
    <t>(0,6*(1,08-0,25)/2-3,14*0,08*0,08*2)*D160</t>
  </si>
  <si>
    <t>212971110R00</t>
  </si>
  <si>
    <t>Opláštění trativodů z geotext., do sklonu 1:2,5</t>
  </si>
  <si>
    <t>včetně geotextilie 300g/m2</t>
  </si>
  <si>
    <t>d80*1,5</t>
  </si>
  <si>
    <t>d160*3</t>
  </si>
  <si>
    <t>271571112R00</t>
  </si>
  <si>
    <t>Polštář základu ze štěrkopísku netříděného</t>
  </si>
  <si>
    <t>PATKA OPLOCENÍ : 0,4*0,4*0,1*P2</t>
  </si>
  <si>
    <t>PATKA SLOUPKŮ : 0,4*0,4*0,1*P1</t>
  </si>
  <si>
    <t>PATKA OSVĚTLENÍ : 0,9*0,9*0,1*P4</t>
  </si>
  <si>
    <t>275353112R00</t>
  </si>
  <si>
    <t>Bednění kotev.otvorů patek do 0,02 m2, hl. 1,0 m</t>
  </si>
  <si>
    <t>kus</t>
  </si>
  <si>
    <t>P1+P2</t>
  </si>
  <si>
    <t>275353123R00</t>
  </si>
  <si>
    <t>Bednění kotev.otvorů patek do 0,05 m2, hl. 2,0 m</t>
  </si>
  <si>
    <t>P4</t>
  </si>
  <si>
    <t>213150050RAC</t>
  </si>
  <si>
    <t>Vsakovací nádrž pro odvodnění asfaltového povrchu plocha cca 1000 m2</t>
  </si>
  <si>
    <t>soubor</t>
  </si>
  <si>
    <t>69366013R</t>
  </si>
  <si>
    <t>Textilie netkaná Getex šíře 200 cm/300g/m2</t>
  </si>
  <si>
    <t>m</t>
  </si>
  <si>
    <t>RTS 22/ II</t>
  </si>
  <si>
    <t>POL3_</t>
  </si>
  <si>
    <t>275313511R00</t>
  </si>
  <si>
    <t>Beton základových patek prostý B 12,5 (C 12/15)</t>
  </si>
  <si>
    <t>PATKA OPLOCENÍ : 0,4*0,4*1*P2</t>
  </si>
  <si>
    <t>PATKA SLOUPKŮ : 0,4*0,4*1*P1</t>
  </si>
  <si>
    <t>PATKA OSVĚTLENÍ : 0,9*0,9*1,9*P4</t>
  </si>
  <si>
    <t>275353122R00</t>
  </si>
  <si>
    <t>Bednění kotev.otvorů patek do 0,05 m2, hl. 1,0 m</t>
  </si>
  <si>
    <t>451971111R00</t>
  </si>
  <si>
    <t>Položení vrstvy z geotextil.,uchycení spony, hřeby</t>
  </si>
  <si>
    <t>Položka je určena pro případné využití při nedostatečné únosnosti pláně.</t>
  </si>
  <si>
    <t>UTII+SP+EPDM</t>
  </si>
  <si>
    <t>693650462R</t>
  </si>
  <si>
    <t>Geotextilie tkaná Geolon PET 200</t>
  </si>
  <si>
    <t>564742111R00</t>
  </si>
  <si>
    <t>Podklad z kam.drceného 32-63 s výplň.kamen. 12 cm</t>
  </si>
  <si>
    <t>564811111R00</t>
  </si>
  <si>
    <t>Podklad ze štěrkodrti po zhutnění tloušťky 5 cm</t>
  </si>
  <si>
    <t>564821111R00</t>
  </si>
  <si>
    <t>Podklad ze štěrkodrti po zhutnění tloušťky 8 cm</t>
  </si>
  <si>
    <t>564851112R00</t>
  </si>
  <si>
    <t>Podklad ze štěrkodrti po zhutnění tloušťky 16 cm</t>
  </si>
  <si>
    <t>576132111R00</t>
  </si>
  <si>
    <t>Koberec otevřený z kam.drceného+asf.nad 3 m 4 cm</t>
  </si>
  <si>
    <t>EPDM</t>
  </si>
  <si>
    <t>576142111R00</t>
  </si>
  <si>
    <t>Koberec otevřený z kam.drceného+asf.nad 3 m 5 cm</t>
  </si>
  <si>
    <t>589131023RT00</t>
  </si>
  <si>
    <t>Povrch víceúčelových ploch vodopropustný dvouvrstvý SBR+EPDM 10+8 mm</t>
  </si>
  <si>
    <t>Vlastní</t>
  </si>
  <si>
    <t>Indiv</t>
  </si>
  <si>
    <t>Povrch pro víceúčelová hřiště vodopropustný, dvouvrstvý, základní vrstva z černé SBR pryže, vrchní vrstva z celoprobarvených EPDM granulí pojených pur pojivem. V tl.10+8mm obvykle pokládaný na drenážní asfalt.</t>
  </si>
  <si>
    <t>589131060T01</t>
  </si>
  <si>
    <t>Značení hřišť nástřikem š.50mm</t>
  </si>
  <si>
    <t>240+146+81+50+2*81+2*36</t>
  </si>
  <si>
    <t>597101020RAA</t>
  </si>
  <si>
    <t>Žlab odvodňovací polymerbeton, zatížení B125 kN včetně dodávky roštu a žlabu RONN</t>
  </si>
  <si>
    <t>44+44</t>
  </si>
  <si>
    <t>871219111R00</t>
  </si>
  <si>
    <t>Kladení dren. potrubí bezvýkop.,flex.PVC, bez obs.</t>
  </si>
  <si>
    <t>D80+D160</t>
  </si>
  <si>
    <t>831350012RAB</t>
  </si>
  <si>
    <t>Kanalizace z trub PVC hrdlových D 160 mm hloubka 1,5 m</t>
  </si>
  <si>
    <t>44+44+25+5</t>
  </si>
  <si>
    <t>894431313RBK</t>
  </si>
  <si>
    <t>Šachta, D 425 mm, dl.šach.roury 1,50 m, sběrná dno KG D 160 mm, poklop PP do roury 1,5 t</t>
  </si>
  <si>
    <t>Plastové dno, šachta z korugované trouby, těsnění, rám do šachtové roury, poklop.</t>
  </si>
  <si>
    <t>28611222.AR</t>
  </si>
  <si>
    <t>Trubka PVC drenážní flexibilní d 80 mm</t>
  </si>
  <si>
    <t>D80*1,1</t>
  </si>
  <si>
    <t>28611225.AR</t>
  </si>
  <si>
    <t>Trubka PVC drenážní flexibilní d 160 mm</t>
  </si>
  <si>
    <t>D160*1,1</t>
  </si>
  <si>
    <t>596215021R00</t>
  </si>
  <si>
    <t>Kladení zámkové dlažby tl. 6 cm do drtě tl. 4 cm</t>
  </si>
  <si>
    <t>917862111RT5</t>
  </si>
  <si>
    <t>Osazení stojatého obrubníku betonového, s boční opěrou, do lože z betonu C 12/15 včetně obrubníku ABO 100/10/25</t>
  </si>
  <si>
    <t>hřiště : OBR50</t>
  </si>
  <si>
    <t>59245110R</t>
  </si>
  <si>
    <t>Dlažba sklad. HOLLAND I 20x10x6 cm přírodní</t>
  </si>
  <si>
    <t>1,02*zd</t>
  </si>
  <si>
    <t>998222012R00</t>
  </si>
  <si>
    <t>Přesun hmot, zpevněné plochy, kryt z kameniva</t>
  </si>
  <si>
    <t>Přesun hmot</t>
  </si>
  <si>
    <t>POL7_</t>
  </si>
  <si>
    <t>kpl</t>
  </si>
  <si>
    <t>768311001RT02</t>
  </si>
  <si>
    <t>Sloupky pro volejbal do pouzder ocelové pr.102mm, školní, žárový zinek, vč.sítě</t>
  </si>
  <si>
    <t xml:space="preserve">pár   </t>
  </si>
  <si>
    <t>768331001T02</t>
  </si>
  <si>
    <t>Sloupky pro tenis do pouzder ocelové pr.102mm, školní, žárový zinek,vč.sítě,singltyčí,pásky a závaží</t>
  </si>
  <si>
    <t>Kompletní sestava vč.sítě, singltyčí,středové pásky a závaží.</t>
  </si>
  <si>
    <t>768341001RT10</t>
  </si>
  <si>
    <t>Branka pro házenou 3x2m vč.sítě mobilní , hliníková</t>
  </si>
  <si>
    <t>ks</t>
  </si>
  <si>
    <t>vč. zajištění proti překlopení</t>
  </si>
  <si>
    <t>768391001RT01</t>
  </si>
  <si>
    <t>Pouzdro pro sloupky  ocelové, pro sloupky pr.102mm, žárový zinek,vč.víčka</t>
  </si>
  <si>
    <t>Osvětlení sportoviště - komplet</t>
  </si>
  <si>
    <t>210100010RAA</t>
  </si>
  <si>
    <t>Přípojka elektro v zemi pro rodinné domy ve volném terénu, kabel CYKY 4 x 16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</si>
  <si>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</si>
  <si>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</si>
  <si>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</si>
  <si>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</si>
  <si>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</si>
  <si>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</si>
  <si>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</si>
  <si>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</si>
  <si>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</si>
  <si>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</si>
  <si>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</si>
  <si>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</si>
  <si>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005231010R</t>
  </si>
  <si>
    <t>Revize</t>
  </si>
  <si>
    <t>POL99_8</t>
  </si>
  <si>
    <t>náklady spojené s provedením všech technickými normami předepsaných zkoušek a revizí stavebních konstrukcí nebo stavebních prací.</t>
  </si>
  <si>
    <t>005231020R</t>
  </si>
  <si>
    <t>Individuální a komplexní vyzkoušení</t>
  </si>
  <si>
    <t>Statické zkoušky pláně.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</si>
  <si>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</si>
  <si>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</si>
  <si>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</si>
  <si>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</si>
  <si>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Proměnné:</t>
  </si>
  <si>
    <t>2S</t>
  </si>
  <si>
    <t>pryžový povrch EPDM dvouvrstvý</t>
  </si>
  <si>
    <t>VAR</t>
  </si>
  <si>
    <t>ASF</t>
  </si>
  <si>
    <t>asfaltová plocha</t>
  </si>
  <si>
    <t>D100</t>
  </si>
  <si>
    <t>drenážní potrubí DN 100mm</t>
  </si>
  <si>
    <t>D160</t>
  </si>
  <si>
    <t>drenážní potrubí DN 160mm</t>
  </si>
  <si>
    <t>D80</t>
  </si>
  <si>
    <t>drenážní potrubí DN 80mm</t>
  </si>
  <si>
    <t>11*25</t>
  </si>
  <si>
    <t>pryžový EPDM povrch</t>
  </si>
  <si>
    <t>25*44,2</t>
  </si>
  <si>
    <t>K160</t>
  </si>
  <si>
    <t>kanalizace DN 160mm</t>
  </si>
  <si>
    <t>K200</t>
  </si>
  <si>
    <t>kanalizační potrubí DN 200mm</t>
  </si>
  <si>
    <t>K250</t>
  </si>
  <si>
    <t>kanalizační potrubí DN 250mm</t>
  </si>
  <si>
    <t>NN</t>
  </si>
  <si>
    <t>násyp nezhutněný</t>
  </si>
  <si>
    <t>NZ</t>
  </si>
  <si>
    <t>násyp zhutněný</t>
  </si>
  <si>
    <t>OBR100</t>
  </si>
  <si>
    <t>betonový obrubník š.100mm</t>
  </si>
  <si>
    <t>OBR50</t>
  </si>
  <si>
    <t>betonový obrubník š.50mm</t>
  </si>
  <si>
    <t>OŽ</t>
  </si>
  <si>
    <t>odvodňovací žlábek</t>
  </si>
  <si>
    <t>patka vybavení 600x600x600 mm/400x400x1000mm</t>
  </si>
  <si>
    <t>P2</t>
  </si>
  <si>
    <t>patka oplocení 400x400x1000mm</t>
  </si>
  <si>
    <t>P3</t>
  </si>
  <si>
    <t>patka streetball 800x800x1000mm</t>
  </si>
  <si>
    <t>patka 800x800x1600mm</t>
  </si>
  <si>
    <t>P5</t>
  </si>
  <si>
    <t>patka vybavení sdružená 500x1400x500mm</t>
  </si>
  <si>
    <t>PŘD</t>
  </si>
  <si>
    <t>přídlažba</t>
  </si>
  <si>
    <t>SP</t>
  </si>
  <si>
    <t>pryžový povrch stříkaný typu SP</t>
  </si>
  <si>
    <t>SW</t>
  </si>
  <si>
    <t>pryžový povrch sypaný typu SW</t>
  </si>
  <si>
    <t>UTII</t>
  </si>
  <si>
    <t>umělý trávník II.generace</t>
  </si>
  <si>
    <t>UTIII</t>
  </si>
  <si>
    <t>umělý trávník III.generace</t>
  </si>
  <si>
    <t>odkopávky</t>
  </si>
  <si>
    <t xml:space="preserve">výkop rýh </t>
  </si>
  <si>
    <t>0,3*(0,4+0,5)/2*(D80+D100)</t>
  </si>
  <si>
    <t>0,6*(1,08-0,25)/2*D160</t>
  </si>
  <si>
    <t>0,6*(1,66-1,01)/2*(K160+K200)</t>
  </si>
  <si>
    <t>0,6*1,66*K250</t>
  </si>
  <si>
    <t>výkop šachet</t>
  </si>
  <si>
    <t>0,4*0,4*0,75*P2</t>
  </si>
  <si>
    <t>1,4*0,5*0,6*P5</t>
  </si>
  <si>
    <t>0,6*0,6*0,6*P1</t>
  </si>
  <si>
    <t>0,9*0,9*1,6*P4</t>
  </si>
  <si>
    <t>0,8*0,8*1,2*P3</t>
  </si>
  <si>
    <t>Z</t>
  </si>
  <si>
    <t>zásyp rýh</t>
  </si>
  <si>
    <t>ZD</t>
  </si>
  <si>
    <t>zámková dlažba</t>
  </si>
  <si>
    <t>Poznámky uchazeče k zadání</t>
  </si>
  <si>
    <t>POPUZIV</t>
  </si>
  <si>
    <t>END</t>
  </si>
  <si>
    <t>Odkaz na mn. položky pořadí 1 : 750,00000</t>
  </si>
  <si>
    <t>Odkaz na mn. položky pořadí 2 : 35,50500</t>
  </si>
  <si>
    <t>Odkaz na mn. položky pořadí 3 : 0,00000</t>
  </si>
  <si>
    <t>Odkaz na mn. položky pořadí 14 : 225,00000</t>
  </si>
  <si>
    <t>Odkaz na mn. položky pořadí 4 : 1010,50500*3</t>
  </si>
  <si>
    <t>Odkaz na mn. položky pořadí 4 : 1010,50500</t>
  </si>
  <si>
    <t>181301112R00</t>
  </si>
  <si>
    <t>Rozprostření ornice, rovina, tl.10-15 cm,nad 500m2</t>
  </si>
  <si>
    <t>181R001</t>
  </si>
  <si>
    <t>ornice pro vegeteační vrstvy</t>
  </si>
  <si>
    <t>1500*0,15</t>
  </si>
  <si>
    <t>Odkaz na mn. položky pořadí 16 : 394,50000*1,1</t>
  </si>
  <si>
    <t>Odkaz na mn. položky pořadí 24 : 857,00000*1,15</t>
  </si>
  <si>
    <t>589131024T00</t>
  </si>
  <si>
    <t>Povrch víceúčelových ploch vodopropustný sendvičový stříkaný 13mm</t>
  </si>
  <si>
    <t>Základní vrstva z černého pryžového granulátu, vrchní vrstva z dvojnásobného nástřiku EPDM s pojivem. V tl.13mm obvykle pokládaný na drenážní asfalt.</t>
  </si>
  <si>
    <t>sp</t>
  </si>
  <si>
    <t>3+150+4*113</t>
  </si>
  <si>
    <t>768382001T01</t>
  </si>
  <si>
    <t>Branka pro minikopanou 5x2m vč.sítě 5x2m, mobilní hliníková, vč.zajištění proti překlopení</t>
  </si>
  <si>
    <t>768211010RT00</t>
  </si>
  <si>
    <t>Skok daleký-odrazové prkno laminátové vč.rámu a vložky</t>
  </si>
  <si>
    <t>Kompletní provedení vč.osazení rámu na připravený základ. Prkno laminátové s výměnnou odraznou deskou, kovová vložka se sportovním povrchem pro vyplnění rámu bez prkna.</t>
  </si>
  <si>
    <t>768211090T00</t>
  </si>
  <si>
    <t>Doskočiště skoku dalekého</t>
  </si>
  <si>
    <t>V ceně kompletu je zahrnuta pryžová ochrana vrchní strany obrub, drenážní vrstva kameniva vč.geotextilie, pískový zásyp.</t>
  </si>
  <si>
    <t>150+113</t>
  </si>
  <si>
    <t>hřiště : 149+305</t>
  </si>
  <si>
    <t>vnitřní plocha : 1497</t>
  </si>
  <si>
    <t>obvod : 305*1,5</t>
  </si>
  <si>
    <t>skrývka : 2500*0,3</t>
  </si>
  <si>
    <t>vytvoření pláně : 2256*1/2</t>
  </si>
  <si>
    <t>D160/120</t>
  </si>
  <si>
    <t>drenážní potrubí DN 160mm, část. perfor.</t>
  </si>
  <si>
    <t>drenážní potrubí DN 160mm, perfor.</t>
  </si>
  <si>
    <t>(0,6*0,60 +0,10*0,80)*(D160-30)</t>
  </si>
  <si>
    <t>0,60*0,60*30</t>
  </si>
  <si>
    <t>výkop patek</t>
  </si>
  <si>
    <t>(0,6*0,6-0,020096)*142</t>
  </si>
  <si>
    <t>(0,6*0,6-0,020096)*30</t>
  </si>
  <si>
    <t>(0,10*0,80)*142</t>
  </si>
  <si>
    <t>včetně geotextilie 150g/m2</t>
  </si>
  <si>
    <t>67352001R</t>
  </si>
  <si>
    <t>Geotextilie netkaná 150 g/m2</t>
  </si>
  <si>
    <t>275351215R00</t>
  </si>
  <si>
    <t>Bednění stěn základových patek - zřízení</t>
  </si>
  <si>
    <t>275351216R00</t>
  </si>
  <si>
    <t>Bednění stěn základových patek - odstranění</t>
  </si>
  <si>
    <t>bude tam???</t>
  </si>
  <si>
    <t>D100+D160</t>
  </si>
  <si>
    <t>894431111RBB</t>
  </si>
  <si>
    <t>Šachta, D 315 mm, dl.šach.roury 1,25 m, přímá, dno PP KG D 160 mm, poklop šedá litina 40 t</t>
  </si>
  <si>
    <t>Trubka PVC drenážní tuhá částečně perforovaná(120) D 100 mm</t>
  </si>
  <si>
    <t>D100*1,1</t>
  </si>
  <si>
    <t>(D160+D160)*1,1</t>
  </si>
  <si>
    <t>zatím NE !!</t>
  </si>
  <si>
    <t>proč???</t>
  </si>
  <si>
    <t>Trubka PVC drenážní tuhá částečně perforovaná (120) i celoperforovaná D 160 mm</t>
  </si>
  <si>
    <t>Vodorovné přemístění výkopku z hor.1-4 do 1 km</t>
  </si>
  <si>
    <t>Geodetické práce</t>
  </si>
  <si>
    <t>Náklady na geodetické práce.</t>
  </si>
  <si>
    <t>00523100RR</t>
  </si>
  <si>
    <t>Dokumentace skutečného provedení stavby</t>
  </si>
  <si>
    <t>zpevněné plochy : zd/2</t>
  </si>
  <si>
    <t>Úprava pláně v násypech v hor. 1-4, se zhutněním</t>
  </si>
  <si>
    <t>181201102R00</t>
  </si>
  <si>
    <t>Beton základových patek prostý C 16/20</t>
  </si>
  <si>
    <t>275313611R00</t>
  </si>
  <si>
    <t>PATKA : 0,4*0,4*0,1*P2</t>
  </si>
  <si>
    <t>PATKA : 0,4*0,4*0,9*P2</t>
  </si>
  <si>
    <t>PATKA : (0,4+0,4)*2*0,9*P2</t>
  </si>
  <si>
    <t>1*2,00*30</t>
  </si>
  <si>
    <t>(1*2,0-0,020096)*30</t>
  </si>
  <si>
    <t>PATKA: 0,8*0,8*1,0*P4</t>
  </si>
  <si>
    <t>PATKA : (0,8+0,8)*2*1,0*P4</t>
  </si>
  <si>
    <t>Projekční 2024</t>
  </si>
  <si>
    <t>skrývka : (2256+116)*0,20</t>
  </si>
  <si>
    <t>0,2*0,2*286</t>
  </si>
  <si>
    <t>patka 800x800x1000mm</t>
  </si>
  <si>
    <t>1,2*1,2*1,2*P4</t>
  </si>
  <si>
    <t>Odkaz na mn. položky pořadí 2 : 145,1600</t>
  </si>
  <si>
    <t>Odkaz na mn. položky pořadí 3 : 56,2560</t>
  </si>
  <si>
    <t>Odkaz na mn. položky pořadí 1 : 474,4000</t>
  </si>
  <si>
    <t>Odkaz na mn. položky pořadí 1 : 1128,0000</t>
  </si>
  <si>
    <t>Odkaz na mn. položky pořadí 5 : 1329,4160*2</t>
  </si>
  <si>
    <t>Odkaz na mn. položky pořadí 4+5 : 1803,816</t>
  </si>
  <si>
    <t>Odkaz na mn. položky pořadí 4+5 : 1803,8250</t>
  </si>
  <si>
    <t>(0,2*0,2-0,00785)*286</t>
  </si>
  <si>
    <t>D100: (0,20+0,20)*2*286</t>
  </si>
  <si>
    <t>D160: (0,6+0,5)*2*172</t>
  </si>
  <si>
    <t>D160: (1,0+2,0)*2*30</t>
  </si>
  <si>
    <t>PATKA : 1,2*1,2*0,2*P4</t>
  </si>
  <si>
    <t>Odkaz na mn. položky pořadí 22 :113,9200</t>
  </si>
  <si>
    <t>zámková dlažba 2,75*3,20</t>
  </si>
  <si>
    <t>hřiště : 24,20+24,20+43,20+43,20</t>
  </si>
  <si>
    <t>vstup: 2,75+2,75+3,20</t>
  </si>
  <si>
    <t>hřiště + vstup : OBR50</t>
  </si>
  <si>
    <t>Uvažováno bezplatné uložení na skládce v obci Černotín.</t>
  </si>
  <si>
    <t>Odkaz na mn. položky pořadí 5 : 1329,416*1,8</t>
  </si>
  <si>
    <t>Odkaz na mn. položky pořadí 17 : 787,2000*1,1</t>
  </si>
  <si>
    <t>parkoviště: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</si>
</sst>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10"/>
      <color indexed="12"/>
      <name val="Arial CE"/>
      <charset val="238"/>
    </font>
    <font>
      <sz val="8"/>
      <color indexed="9"/>
      <name val="Arial CE"/>
      <charset val="238"/>
    </font>
    <font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/>
    </xf>
    <xf numFmtId="165" fontId="20" fillId="0" borderId="0" xfId="0" applyNumberFormat="1" applyFont="1" applyAlignment="1">
      <alignment vertical="top" wrapTex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" fontId="17" fillId="6" borderId="41" xfId="0" applyNumberFormat="1" applyFont="1" applyFill="1" applyBorder="1" applyAlignment="1">
      <alignment vertical="top" shrinkToFit="1"/>
    </xf>
    <xf numFmtId="49" fontId="17" fillId="6" borderId="41" xfId="0" applyNumberFormat="1" applyFont="1" applyFill="1" applyBorder="1" applyAlignment="1">
      <alignment vertical="top"/>
    </xf>
    <xf numFmtId="49" fontId="17" fillId="6" borderId="41" xfId="0" applyNumberFormat="1" applyFont="1" applyFill="1" applyBorder="1" applyAlignment="1">
      <alignment horizontal="left" vertical="top" wrapText="1"/>
    </xf>
    <xf numFmtId="0" fontId="17" fillId="6" borderId="41" xfId="0" applyFont="1" applyFill="1" applyBorder="1" applyAlignment="1">
      <alignment horizontal="center" vertical="top" shrinkToFit="1"/>
    </xf>
    <xf numFmtId="165" fontId="17" fillId="6" borderId="41" xfId="0" applyNumberFormat="1" applyFont="1" applyFill="1" applyBorder="1" applyAlignment="1">
      <alignment vertical="top" shrinkToFit="1"/>
    </xf>
    <xf numFmtId="4" fontId="17" fillId="6" borderId="41" xfId="0" applyNumberFormat="1" applyFont="1" applyFill="1" applyBorder="1" applyAlignment="1" applyProtection="1">
      <alignment vertical="top" shrinkToFit="1"/>
      <protection locked="0"/>
    </xf>
    <xf numFmtId="4" fontId="17" fillId="6" borderId="42" xfId="0" applyNumberFormat="1" applyFont="1" applyFill="1" applyBorder="1" applyAlignment="1">
      <alignment vertical="top" shrinkToFit="1"/>
    </xf>
    <xf numFmtId="0" fontId="17" fillId="6" borderId="40" xfId="0" applyFont="1" applyFill="1" applyBorder="1" applyAlignment="1">
      <alignment vertical="top"/>
    </xf>
    <xf numFmtId="165" fontId="17" fillId="0" borderId="0" xfId="0" applyNumberFormat="1" applyFont="1"/>
    <xf numFmtId="0" fontId="17" fillId="6" borderId="43" xfId="0" applyFont="1" applyFill="1" applyBorder="1" applyAlignment="1">
      <alignment vertical="top"/>
    </xf>
    <xf numFmtId="49" fontId="17" fillId="6" borderId="44" xfId="0" applyNumberFormat="1" applyFont="1" applyFill="1" applyBorder="1" applyAlignment="1">
      <alignment vertical="top"/>
    </xf>
    <xf numFmtId="49" fontId="17" fillId="6" borderId="44" xfId="0" applyNumberFormat="1" applyFont="1" applyFill="1" applyBorder="1" applyAlignment="1">
      <alignment horizontal="left" vertical="top" wrapText="1"/>
    </xf>
    <xf numFmtId="0" fontId="17" fillId="6" borderId="44" xfId="0" applyFont="1" applyFill="1" applyBorder="1" applyAlignment="1">
      <alignment horizontal="center" vertical="top" shrinkToFit="1"/>
    </xf>
    <xf numFmtId="165" fontId="17" fillId="6" borderId="44" xfId="0" applyNumberFormat="1" applyFont="1" applyFill="1" applyBorder="1" applyAlignment="1">
      <alignment vertical="top" shrinkToFit="1"/>
    </xf>
    <xf numFmtId="4" fontId="17" fillId="6" borderId="44" xfId="0" applyNumberFormat="1" applyFont="1" applyFill="1" applyBorder="1" applyAlignment="1" applyProtection="1">
      <alignment vertical="top" shrinkToFit="1"/>
      <protection locked="0"/>
    </xf>
    <xf numFmtId="4" fontId="17" fillId="6" borderId="44" xfId="0" applyNumberFormat="1" applyFont="1" applyFill="1" applyBorder="1" applyAlignment="1">
      <alignment vertical="top" shrinkToFit="1"/>
    </xf>
    <xf numFmtId="4" fontId="17" fillId="6" borderId="45" xfId="0" applyNumberFormat="1" applyFont="1" applyFill="1" applyBorder="1" applyAlignment="1">
      <alignment vertical="top" shrinkToFit="1"/>
    </xf>
    <xf numFmtId="0" fontId="8" fillId="6" borderId="29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center" vertical="top" shrinkToFit="1"/>
    </xf>
    <xf numFmtId="165" fontId="8" fillId="6" borderId="18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4" fontId="8" fillId="6" borderId="39" xfId="0" applyNumberFormat="1" applyFont="1" applyFill="1" applyBorder="1" applyAlignment="1">
      <alignment vertical="top" shrinkToFit="1"/>
    </xf>
    <xf numFmtId="0" fontId="17" fillId="6" borderId="0" xfId="0" applyFont="1" applyFill="1" applyAlignment="1">
      <alignment vertical="top"/>
    </xf>
    <xf numFmtId="49" fontId="17" fillId="6" borderId="0" xfId="0" applyNumberFormat="1" applyFont="1" applyFill="1" applyAlignment="1">
      <alignment vertical="top"/>
    </xf>
    <xf numFmtId="4" fontId="17" fillId="6" borderId="0" xfId="0" applyNumberFormat="1" applyFont="1" applyFill="1" applyAlignment="1">
      <alignment vertical="top" shrinkToFit="1"/>
    </xf>
    <xf numFmtId="165" fontId="17" fillId="6" borderId="0" xfId="0" applyNumberFormat="1" applyFont="1" applyFill="1" applyAlignment="1">
      <alignment vertical="top" shrinkToFit="1"/>
    </xf>
    <xf numFmtId="165" fontId="18" fillId="6" borderId="0" xfId="0" quotePrefix="1" applyNumberFormat="1" applyFont="1" applyFill="1" applyAlignment="1">
      <alignment horizontal="left" vertical="top" wrapText="1"/>
    </xf>
    <xf numFmtId="165" fontId="18" fillId="6" borderId="0" xfId="0" applyNumberFormat="1" applyFont="1" applyFill="1" applyAlignment="1">
      <alignment horizontal="center" vertical="top" wrapText="1" shrinkToFit="1"/>
    </xf>
    <xf numFmtId="165" fontId="18" fillId="6" borderId="0" xfId="0" applyNumberFormat="1" applyFont="1" applyFill="1" applyAlignment="1">
      <alignment vertical="top" wrapText="1" shrinkToFit="1"/>
    </xf>
    <xf numFmtId="0" fontId="22" fillId="0" borderId="0" xfId="0" applyFont="1"/>
    <xf numFmtId="49" fontId="1" fillId="0" borderId="16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3" borderId="13" xfId="0" applyNumberFormat="1" applyFont="1" applyFill="1" applyBorder="1" applyAlignment="1">
      <alignment horizontal="left" vertical="center"/>
    </xf>
    <xf numFmtId="49" fontId="22" fillId="0" borderId="41" xfId="0" applyNumberFormat="1" applyFont="1" applyBorder="1" applyAlignment="1">
      <alignment horizontal="left" vertical="top" wrapText="1"/>
    </xf>
    <xf numFmtId="0" fontId="17" fillId="7" borderId="40" xfId="0" applyFont="1" applyFill="1" applyBorder="1" applyAlignment="1">
      <alignment vertical="top"/>
    </xf>
    <xf numFmtId="49" fontId="17" fillId="7" borderId="41" xfId="0" applyNumberFormat="1" applyFont="1" applyFill="1" applyBorder="1" applyAlignment="1">
      <alignment vertical="top"/>
    </xf>
    <xf numFmtId="49" fontId="17" fillId="7" borderId="41" xfId="0" applyNumberFormat="1" applyFont="1" applyFill="1" applyBorder="1" applyAlignment="1">
      <alignment horizontal="left" vertical="top" wrapText="1"/>
    </xf>
    <xf numFmtId="0" fontId="17" fillId="7" borderId="41" xfId="0" applyFont="1" applyFill="1" applyBorder="1" applyAlignment="1">
      <alignment horizontal="center" vertical="top" shrinkToFit="1"/>
    </xf>
    <xf numFmtId="165" fontId="17" fillId="7" borderId="41" xfId="0" applyNumberFormat="1" applyFont="1" applyFill="1" applyBorder="1" applyAlignment="1">
      <alignment vertical="top" shrinkToFit="1"/>
    </xf>
    <xf numFmtId="4" fontId="17" fillId="7" borderId="41" xfId="0" applyNumberFormat="1" applyFont="1" applyFill="1" applyBorder="1" applyAlignment="1" applyProtection="1">
      <alignment vertical="top" shrinkToFit="1"/>
      <protection locked="0"/>
    </xf>
    <xf numFmtId="4" fontId="17" fillId="7" borderId="41" xfId="0" applyNumberFormat="1" applyFont="1" applyFill="1" applyBorder="1" applyAlignment="1">
      <alignment vertical="top" shrinkToFit="1"/>
    </xf>
    <xf numFmtId="4" fontId="17" fillId="7" borderId="42" xfId="0" applyNumberFormat="1" applyFont="1" applyFill="1" applyBorder="1" applyAlignment="1">
      <alignment vertical="top" shrinkToFit="1"/>
    </xf>
    <xf numFmtId="0" fontId="17" fillId="7" borderId="0" xfId="0" applyFont="1" applyFill="1" applyAlignment="1">
      <alignment vertical="top"/>
    </xf>
    <xf numFmtId="49" fontId="17" fillId="7" borderId="0" xfId="0" applyNumberFormat="1" applyFont="1" applyFill="1" applyAlignment="1">
      <alignment vertical="top"/>
    </xf>
    <xf numFmtId="165" fontId="18" fillId="7" borderId="0" xfId="0" quotePrefix="1" applyNumberFormat="1" applyFont="1" applyFill="1" applyAlignment="1">
      <alignment horizontal="left" vertical="top" wrapText="1"/>
    </xf>
    <xf numFmtId="165" fontId="18" fillId="7" borderId="0" xfId="0" applyNumberFormat="1" applyFont="1" applyFill="1" applyAlignment="1">
      <alignment horizontal="center" vertical="top" wrapText="1" shrinkToFit="1"/>
    </xf>
    <xf numFmtId="165" fontId="18" fillId="7" borderId="0" xfId="0" applyNumberFormat="1" applyFont="1" applyFill="1" applyAlignment="1">
      <alignment vertical="top" wrapText="1" shrinkToFit="1"/>
    </xf>
    <xf numFmtId="4" fontId="17" fillId="7" borderId="0" xfId="0" applyNumberFormat="1" applyFont="1" applyFill="1" applyAlignment="1">
      <alignment vertical="top" shrinkToFit="1"/>
    </xf>
    <xf numFmtId="165" fontId="17" fillId="7" borderId="0" xfId="0" applyNumberFormat="1" applyFont="1" applyFill="1" applyAlignment="1">
      <alignment vertical="top" shrinkToFit="1"/>
    </xf>
    <xf numFmtId="4" fontId="17" fillId="0" borderId="0" xfId="0" applyNumberFormat="1" applyFont="1"/>
    <xf numFmtId="0" fontId="17" fillId="7" borderId="38" xfId="0" applyFont="1" applyFill="1" applyBorder="1" applyAlignment="1">
      <alignment vertical="top"/>
    </xf>
    <xf numFmtId="0" fontId="17" fillId="7" borderId="38" xfId="0" applyFont="1" applyFill="1" applyBorder="1"/>
    <xf numFmtId="49" fontId="17" fillId="7" borderId="38" xfId="0" applyNumberFormat="1" applyFont="1" applyFill="1" applyBorder="1" applyAlignment="1">
      <alignment horizontal="left" vertical="top" wrapText="1"/>
    </xf>
    <xf numFmtId="0" fontId="17" fillId="7" borderId="38" xfId="0" applyFont="1" applyFill="1" applyBorder="1" applyAlignment="1">
      <alignment horizontal="center" vertical="top" shrinkToFit="1"/>
    </xf>
    <xf numFmtId="165" fontId="17" fillId="7" borderId="38" xfId="0" applyNumberFormat="1" applyFont="1" applyFill="1" applyBorder="1" applyAlignment="1">
      <alignment vertical="top" shrinkToFit="1"/>
    </xf>
    <xf numFmtId="4" fontId="17" fillId="7" borderId="38" xfId="0" applyNumberFormat="1" applyFont="1" applyFill="1" applyBorder="1" applyAlignment="1" applyProtection="1">
      <alignment vertical="top" shrinkToFit="1"/>
      <protection locked="0"/>
    </xf>
    <xf numFmtId="4" fontId="17" fillId="7" borderId="38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8" xfId="0" applyNumberFormat="1" applyFont="1" applyBorder="1" applyAlignment="1">
      <alignment vertical="top"/>
    </xf>
    <xf numFmtId="49" fontId="17" fillId="0" borderId="38" xfId="0" applyNumberFormat="1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top" shrinkToFit="1"/>
    </xf>
    <xf numFmtId="165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165" fontId="23" fillId="0" borderId="38" xfId="0" quotePrefix="1" applyNumberFormat="1" applyFont="1" applyBorder="1" applyAlignment="1">
      <alignment horizontal="left" vertical="top" wrapText="1"/>
    </xf>
    <xf numFmtId="165" fontId="23" fillId="0" borderId="38" xfId="0" applyNumberFormat="1" applyFont="1" applyBorder="1" applyAlignment="1">
      <alignment vertical="top" wrapText="1" shrinkToFit="1"/>
    </xf>
    <xf numFmtId="165" fontId="23" fillId="0" borderId="38" xfId="0" applyNumberFormat="1" applyFont="1" applyBorder="1" applyAlignment="1">
      <alignment horizontal="center" vertical="top" wrapText="1" shrinkToFit="1"/>
    </xf>
    <xf numFmtId="165" fontId="25" fillId="0" borderId="0" xfId="0" quotePrefix="1" applyNumberFormat="1" applyFont="1" applyAlignment="1">
      <alignment horizontal="left" vertical="top" wrapText="1"/>
    </xf>
    <xf numFmtId="165" fontId="24" fillId="0" borderId="0" xfId="0" quotePrefix="1" applyNumberFormat="1" applyFont="1" applyAlignment="1">
      <alignment horizontal="left" vertical="top" wrapText="1"/>
    </xf>
    <xf numFmtId="49" fontId="22" fillId="0" borderId="38" xfId="0" applyNumberFormat="1" applyFont="1" applyBorder="1" applyAlignment="1">
      <alignment vertical="top"/>
    </xf>
    <xf numFmtId="49" fontId="22" fillId="7" borderId="41" xfId="0" applyNumberFormat="1" applyFont="1" applyFill="1" applyBorder="1" applyAlignment="1">
      <alignment vertical="top"/>
    </xf>
    <xf numFmtId="4" fontId="17" fillId="7" borderId="0" xfId="0" applyNumberFormat="1" applyFont="1" applyFill="1" applyAlignment="1" applyProtection="1">
      <alignment vertical="top" shrinkToFit="1"/>
      <protection locked="0"/>
    </xf>
    <xf numFmtId="0" fontId="8" fillId="8" borderId="29" xfId="0" applyFont="1" applyFill="1" applyBorder="1" applyAlignment="1">
      <alignment vertical="top"/>
    </xf>
    <xf numFmtId="49" fontId="8" fillId="8" borderId="18" xfId="0" applyNumberFormat="1" applyFont="1" applyFill="1" applyBorder="1" applyAlignment="1">
      <alignment vertical="top"/>
    </xf>
    <xf numFmtId="49" fontId="8" fillId="8" borderId="18" xfId="0" applyNumberFormat="1" applyFont="1" applyFill="1" applyBorder="1" applyAlignment="1">
      <alignment horizontal="left" vertical="top" wrapText="1"/>
    </xf>
    <xf numFmtId="0" fontId="8" fillId="8" borderId="18" xfId="0" applyFont="1" applyFill="1" applyBorder="1" applyAlignment="1">
      <alignment horizontal="center" vertical="top" shrinkToFit="1"/>
    </xf>
    <xf numFmtId="165" fontId="8" fillId="8" borderId="18" xfId="0" applyNumberFormat="1" applyFont="1" applyFill="1" applyBorder="1" applyAlignment="1">
      <alignment vertical="top" shrinkToFit="1"/>
    </xf>
    <xf numFmtId="4" fontId="8" fillId="8" borderId="18" xfId="0" applyNumberFormat="1" applyFont="1" applyFill="1" applyBorder="1" applyAlignment="1">
      <alignment vertical="top" shrinkToFit="1"/>
    </xf>
    <xf numFmtId="4" fontId="8" fillId="8" borderId="39" xfId="0" applyNumberFormat="1" applyFont="1" applyFill="1" applyBorder="1" applyAlignment="1">
      <alignment vertical="top" shrinkToFit="1"/>
    </xf>
    <xf numFmtId="0" fontId="0" fillId="7" borderId="0" xfId="0" applyFill="1" applyAlignment="1">
      <alignment vertical="top"/>
    </xf>
    <xf numFmtId="49" fontId="0" fillId="7" borderId="0" xfId="0" applyNumberFormat="1" applyFill="1" applyAlignment="1">
      <alignment vertical="top"/>
    </xf>
    <xf numFmtId="165" fontId="20" fillId="7" borderId="0" xfId="0" quotePrefix="1" applyNumberFormat="1" applyFont="1" applyFill="1" applyAlignment="1">
      <alignment horizontal="left" vertical="top" wrapText="1"/>
    </xf>
    <xf numFmtId="165" fontId="20" fillId="7" borderId="0" xfId="0" applyNumberFormat="1" applyFont="1" applyFill="1" applyAlignment="1">
      <alignment horizontal="center" vertical="top" wrapText="1"/>
    </xf>
    <xf numFmtId="165" fontId="20" fillId="7" borderId="0" xfId="0" applyNumberFormat="1" applyFont="1" applyFill="1" applyAlignment="1">
      <alignment vertical="top" wrapText="1"/>
    </xf>
    <xf numFmtId="0" fontId="0" fillId="7" borderId="0" xfId="0" applyFill="1"/>
    <xf numFmtId="0" fontId="17" fillId="7" borderId="0" xfId="0" applyFont="1" applyFill="1"/>
    <xf numFmtId="165" fontId="24" fillId="7" borderId="0" xfId="0" quotePrefix="1" applyNumberFormat="1" applyFont="1" applyFill="1" applyAlignment="1">
      <alignment horizontal="left" vertical="top" wrapText="1"/>
    </xf>
    <xf numFmtId="0" fontId="17" fillId="7" borderId="0" xfId="0" applyFont="1" applyFill="1" applyAlignment="1">
      <alignment horizontal="center" vertical="top" shrinkToFit="1"/>
    </xf>
    <xf numFmtId="0" fontId="17" fillId="7" borderId="43" xfId="0" applyFont="1" applyFill="1" applyBorder="1" applyAlignment="1">
      <alignment vertical="top"/>
    </xf>
    <xf numFmtId="49" fontId="17" fillId="7" borderId="44" xfId="0" applyNumberFormat="1" applyFont="1" applyFill="1" applyBorder="1" applyAlignment="1">
      <alignment vertical="top"/>
    </xf>
    <xf numFmtId="49" fontId="17" fillId="7" borderId="44" xfId="0" applyNumberFormat="1" applyFont="1" applyFill="1" applyBorder="1" applyAlignment="1">
      <alignment horizontal="left" vertical="top" wrapText="1"/>
    </xf>
    <xf numFmtId="0" fontId="17" fillId="7" borderId="44" xfId="0" applyFont="1" applyFill="1" applyBorder="1" applyAlignment="1">
      <alignment horizontal="center" vertical="top" shrinkToFit="1"/>
    </xf>
    <xf numFmtId="165" fontId="17" fillId="7" borderId="44" xfId="0" applyNumberFormat="1" applyFont="1" applyFill="1" applyBorder="1" applyAlignment="1">
      <alignment vertical="top" shrinkToFit="1"/>
    </xf>
    <xf numFmtId="4" fontId="17" fillId="7" borderId="44" xfId="0" applyNumberFormat="1" applyFont="1" applyFill="1" applyBorder="1" applyAlignment="1" applyProtection="1">
      <alignment vertical="top" shrinkToFit="1"/>
      <protection locked="0"/>
    </xf>
    <xf numFmtId="4" fontId="17" fillId="7" borderId="44" xfId="0" applyNumberFormat="1" applyFont="1" applyFill="1" applyBorder="1" applyAlignment="1">
      <alignment vertical="top" shrinkToFit="1"/>
    </xf>
    <xf numFmtId="4" fontId="17" fillId="7" borderId="45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1" fontId="0" fillId="0" borderId="6" xfId="0" applyNumberFormat="1" applyBorder="1" applyAlignment="1">
      <alignment horizontal="right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7" borderId="18" xfId="0" applyFont="1" applyFill="1" applyBorder="1" applyAlignment="1">
      <alignment horizontal="left" vertical="top" wrapText="1"/>
    </xf>
    <xf numFmtId="0" fontId="19" fillId="7" borderId="18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F18" sqref="F18"/>
    </sheetView>
  </sheetViews>
  <sheetFormatPr baseColWidth="10" defaultColWidth="8.83203125" defaultRowHeight="13"/>
  <sheetData>
    <row r="1" spans="1:7">
      <c r="A1" s="21" t="s">
        <v>40</v>
      </c>
    </row>
    <row r="2" spans="1:7" ht="57.75" customHeight="1">
      <c r="A2" s="296" t="s">
        <v>41</v>
      </c>
      <c r="B2" s="296"/>
      <c r="C2" s="296"/>
      <c r="D2" s="296"/>
      <c r="E2" s="296"/>
      <c r="F2" s="296"/>
      <c r="G2" s="296"/>
    </row>
  </sheetData>
  <sheetProtection algorithmName="SHA-512" hashValue="m30+31OMCGhhX4h+a6lwlJUhF8wR1GNeyzWrgcwR1+j/PNqeKHnnn8iIf6amfzNZB3+ycP654MiA6cl1KKJ9bw==" saltValue="i739LFjHagq2uzzHcchgfw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A74E-CE80-42C8-9E39-3E6DB867E8FF}">
  <sheetPr>
    <pageSetUpPr fitToPage="1"/>
  </sheetPr>
  <dimension ref="A1:O62"/>
  <sheetViews>
    <sheetView topLeftCell="B21" workbookViewId="0">
      <selection activeCell="D11" activeCellId="1" sqref="I11:I12 D11:G13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46" t="s">
        <v>38</v>
      </c>
      <c r="B1" s="334" t="s">
        <v>4</v>
      </c>
      <c r="C1" s="335"/>
      <c r="D1" s="335"/>
      <c r="E1" s="335"/>
      <c r="F1" s="335"/>
      <c r="G1" s="335"/>
      <c r="H1" s="335"/>
      <c r="I1" s="335"/>
      <c r="J1" s="336"/>
    </row>
    <row r="2" spans="1:15" ht="36" customHeight="1">
      <c r="A2" s="2"/>
      <c r="B2" s="75" t="s">
        <v>24</v>
      </c>
      <c r="C2" s="76"/>
      <c r="D2" s="77"/>
      <c r="E2" s="337" t="s">
        <v>44</v>
      </c>
      <c r="F2" s="338"/>
      <c r="G2" s="338"/>
      <c r="H2" s="338"/>
      <c r="I2" s="338"/>
      <c r="J2" s="339"/>
      <c r="O2" s="1"/>
    </row>
    <row r="3" spans="1:15" ht="27" hidden="1" customHeight="1">
      <c r="A3" s="2"/>
      <c r="B3" s="78"/>
      <c r="C3" s="76"/>
      <c r="D3" s="79"/>
      <c r="E3" s="340"/>
      <c r="F3" s="341"/>
      <c r="G3" s="341"/>
      <c r="H3" s="341"/>
      <c r="I3" s="341"/>
      <c r="J3" s="342"/>
    </row>
    <row r="4" spans="1:15" ht="23.25" customHeight="1">
      <c r="A4" s="2"/>
      <c r="B4" s="80"/>
      <c r="C4" s="81"/>
      <c r="D4" s="82"/>
      <c r="E4" s="343"/>
      <c r="F4" s="343"/>
      <c r="G4" s="343"/>
      <c r="H4" s="343"/>
      <c r="I4" s="343"/>
      <c r="J4" s="344"/>
    </row>
    <row r="5" spans="1:15" ht="24" customHeight="1">
      <c r="A5" s="2"/>
      <c r="B5" s="31" t="s">
        <v>23</v>
      </c>
      <c r="D5" s="345"/>
      <c r="E5" s="346"/>
      <c r="F5" s="346"/>
      <c r="G5" s="346"/>
      <c r="H5" s="18" t="s">
        <v>42</v>
      </c>
      <c r="I5" s="22"/>
      <c r="J5" s="8"/>
    </row>
    <row r="6" spans="1:15" ht="15.75" customHeight="1">
      <c r="A6" s="2"/>
      <c r="B6" s="28"/>
      <c r="C6" s="54"/>
      <c r="D6" s="332"/>
      <c r="E6" s="333"/>
      <c r="F6" s="333"/>
      <c r="G6" s="333"/>
      <c r="H6" s="18" t="s">
        <v>36</v>
      </c>
      <c r="I6" s="22"/>
      <c r="J6" s="8"/>
    </row>
    <row r="7" spans="1:15" ht="15.75" customHeight="1">
      <c r="A7" s="2"/>
      <c r="B7" s="29"/>
      <c r="C7" s="55"/>
      <c r="D7" s="52"/>
      <c r="E7" s="325"/>
      <c r="F7" s="326"/>
      <c r="G7" s="326"/>
      <c r="H7" s="24"/>
      <c r="I7" s="23"/>
      <c r="J7" s="34"/>
    </row>
    <row r="8" spans="1:15" ht="24" hidden="1" customHeight="1">
      <c r="A8" s="2"/>
      <c r="B8" s="31" t="s">
        <v>21</v>
      </c>
      <c r="D8" s="50"/>
      <c r="H8" s="18" t="s">
        <v>42</v>
      </c>
      <c r="I8" s="22"/>
      <c r="J8" s="8"/>
    </row>
    <row r="9" spans="1:15" ht="15.75" hidden="1" customHeight="1">
      <c r="A9" s="2"/>
      <c r="B9" s="2"/>
      <c r="D9" s="50"/>
      <c r="H9" s="18" t="s">
        <v>36</v>
      </c>
      <c r="I9" s="22"/>
      <c r="J9" s="8"/>
    </row>
    <row r="10" spans="1:15" ht="15.75" hidden="1" customHeight="1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327"/>
      <c r="E11" s="327"/>
      <c r="F11" s="327"/>
      <c r="G11" s="327"/>
      <c r="H11" s="18" t="s">
        <v>42</v>
      </c>
      <c r="I11" s="83"/>
      <c r="J11" s="8"/>
    </row>
    <row r="12" spans="1:15" ht="15.75" customHeight="1">
      <c r="A12" s="2"/>
      <c r="B12" s="28"/>
      <c r="C12" s="54"/>
      <c r="D12" s="328"/>
      <c r="E12" s="328"/>
      <c r="F12" s="328"/>
      <c r="G12" s="328"/>
      <c r="H12" s="18" t="s">
        <v>36</v>
      </c>
      <c r="I12" s="83"/>
      <c r="J12" s="8"/>
    </row>
    <row r="13" spans="1:15" ht="15.75" customHeight="1">
      <c r="A13" s="2"/>
      <c r="B13" s="29"/>
      <c r="C13" s="55"/>
      <c r="D13" s="84"/>
      <c r="E13" s="329"/>
      <c r="F13" s="330"/>
      <c r="G13" s="330"/>
      <c r="H13" s="19"/>
      <c r="I13" s="23"/>
      <c r="J13" s="34"/>
    </row>
    <row r="14" spans="1:15" ht="24" customHeight="1">
      <c r="A14" s="2"/>
      <c r="B14" s="42" t="s">
        <v>22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>
      <c r="A15" s="2"/>
      <c r="B15" s="35" t="s">
        <v>34</v>
      </c>
      <c r="C15" s="60"/>
      <c r="D15" s="53"/>
      <c r="E15" s="331"/>
      <c r="F15" s="331"/>
      <c r="G15" s="323"/>
      <c r="H15" s="323"/>
      <c r="I15" s="323" t="s">
        <v>31</v>
      </c>
      <c r="J15" s="324"/>
    </row>
    <row r="16" spans="1:15" ht="23.25" customHeight="1">
      <c r="A16" s="140" t="s">
        <v>26</v>
      </c>
      <c r="B16" s="38" t="s">
        <v>26</v>
      </c>
      <c r="C16" s="61"/>
      <c r="D16" s="62"/>
      <c r="E16" s="317"/>
      <c r="F16" s="318"/>
      <c r="G16" s="317"/>
      <c r="H16" s="318"/>
      <c r="I16" s="317">
        <f>I49+I50+I51+I52+I53+I54+I55</f>
        <v>0</v>
      </c>
      <c r="J16" s="319"/>
    </row>
    <row r="17" spans="1:10" ht="23.25" customHeight="1">
      <c r="A17" s="140" t="s">
        <v>27</v>
      </c>
      <c r="B17" s="38" t="s">
        <v>27</v>
      </c>
      <c r="C17" s="61"/>
      <c r="D17" s="62"/>
      <c r="E17" s="317"/>
      <c r="F17" s="318"/>
      <c r="G17" s="317"/>
      <c r="H17" s="318"/>
      <c r="I17" s="317">
        <f>I56</f>
        <v>0</v>
      </c>
      <c r="J17" s="319"/>
    </row>
    <row r="18" spans="1:10" ht="23.25" customHeight="1">
      <c r="A18" s="140" t="s">
        <v>28</v>
      </c>
      <c r="B18" s="38" t="s">
        <v>28</v>
      </c>
      <c r="C18" s="61"/>
      <c r="D18" s="62"/>
      <c r="E18" s="317"/>
      <c r="F18" s="318"/>
      <c r="G18" s="317"/>
      <c r="H18" s="318"/>
      <c r="I18" s="317">
        <v>0</v>
      </c>
      <c r="J18" s="319"/>
    </row>
    <row r="19" spans="1:10" ht="23.25" customHeight="1">
      <c r="A19" s="140" t="s">
        <v>76</v>
      </c>
      <c r="B19" s="38" t="s">
        <v>29</v>
      </c>
      <c r="C19" s="61"/>
      <c r="D19" s="62"/>
      <c r="E19" s="317"/>
      <c r="F19" s="318"/>
      <c r="G19" s="317"/>
      <c r="H19" s="318"/>
      <c r="I19" s="317">
        <f>'01 P1.1 Pol'!G141</f>
        <v>0</v>
      </c>
      <c r="J19" s="319"/>
    </row>
    <row r="20" spans="1:10" ht="23.25" customHeight="1">
      <c r="A20" s="140" t="s">
        <v>77</v>
      </c>
      <c r="B20" s="38" t="s">
        <v>30</v>
      </c>
      <c r="C20" s="61"/>
      <c r="D20" s="62"/>
      <c r="E20" s="317"/>
      <c r="F20" s="318"/>
      <c r="G20" s="317"/>
      <c r="H20" s="318"/>
      <c r="I20" s="317">
        <f>'01 P1.1 Pol'!G148</f>
        <v>0</v>
      </c>
      <c r="J20" s="319"/>
    </row>
    <row r="21" spans="1:10" ht="23.25" customHeight="1">
      <c r="A21" s="2"/>
      <c r="B21" s="47" t="s">
        <v>31</v>
      </c>
      <c r="C21" s="63"/>
      <c r="D21" s="64"/>
      <c r="E21" s="320"/>
      <c r="F21" s="321"/>
      <c r="G21" s="320"/>
      <c r="H21" s="321"/>
      <c r="I21" s="320">
        <f>SUM(I16:J20)</f>
        <v>0</v>
      </c>
      <c r="J21" s="322"/>
    </row>
    <row r="22" spans="1:10" ht="33" customHeight="1">
      <c r="A22" s="2"/>
      <c r="B22" s="41" t="s">
        <v>35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>
      <c r="A23" s="2"/>
      <c r="B23" s="38" t="s">
        <v>13</v>
      </c>
      <c r="C23" s="61"/>
      <c r="D23" s="62"/>
      <c r="E23" s="66">
        <v>15</v>
      </c>
      <c r="F23" s="39" t="s">
        <v>0</v>
      </c>
      <c r="G23" s="303">
        <v>0</v>
      </c>
      <c r="H23" s="304"/>
      <c r="I23" s="304"/>
      <c r="J23" s="230" t="s">
        <v>53</v>
      </c>
    </row>
    <row r="24" spans="1:10" ht="23.25" hidden="1" customHeight="1">
      <c r="A24" s="2"/>
      <c r="B24" s="38" t="s">
        <v>14</v>
      </c>
      <c r="C24" s="61"/>
      <c r="D24" s="62"/>
      <c r="E24" s="66">
        <f>SazbaDPH1</f>
        <v>0</v>
      </c>
      <c r="F24" s="39" t="s">
        <v>0</v>
      </c>
      <c r="G24" s="305">
        <v>0</v>
      </c>
      <c r="H24" s="306"/>
      <c r="I24" s="306"/>
      <c r="J24" s="40" t="e">
        <f t="shared" ref="J24:J26" si="0">Mena</f>
        <v>#REF!</v>
      </c>
    </row>
    <row r="25" spans="1:10" ht="23.25" customHeight="1">
      <c r="A25" s="2"/>
      <c r="B25" s="38" t="s">
        <v>15</v>
      </c>
      <c r="C25" s="61"/>
      <c r="D25" s="62"/>
      <c r="E25" s="66">
        <v>21</v>
      </c>
      <c r="F25" s="39" t="s">
        <v>0</v>
      </c>
      <c r="G25" s="303">
        <f>I21</f>
        <v>0</v>
      </c>
      <c r="H25" s="304"/>
      <c r="I25" s="304"/>
      <c r="J25" s="230" t="s">
        <v>53</v>
      </c>
    </row>
    <row r="26" spans="1:10" ht="23.25" hidden="1" customHeight="1">
      <c r="A26" s="2"/>
      <c r="B26" s="32" t="s">
        <v>16</v>
      </c>
      <c r="C26" s="67"/>
      <c r="D26" s="53"/>
      <c r="E26" s="68">
        <f>SazbaDPH2</f>
        <v>0</v>
      </c>
      <c r="F26" s="30" t="s">
        <v>0</v>
      </c>
      <c r="G26" s="307">
        <v>2085225.13</v>
      </c>
      <c r="H26" s="308"/>
      <c r="I26" s="308"/>
      <c r="J26" s="37" t="e">
        <f t="shared" si="0"/>
        <v>#REF!</v>
      </c>
    </row>
    <row r="27" spans="1:10" ht="23.25" customHeight="1" thickBot="1">
      <c r="A27" s="2" t="e">
        <f>ZakladDPHSni+ZakladDPHZakl</f>
        <v>#REF!</v>
      </c>
      <c r="B27" s="31" t="s">
        <v>5</v>
      </c>
      <c r="C27" s="69"/>
      <c r="D27" s="70"/>
      <c r="E27" s="69"/>
      <c r="F27" s="16"/>
      <c r="G27" s="309">
        <v>0</v>
      </c>
      <c r="H27" s="309"/>
      <c r="I27" s="309"/>
      <c r="J27" s="231" t="s">
        <v>53</v>
      </c>
    </row>
    <row r="28" spans="1:10" ht="27.75" customHeight="1" thickBot="1">
      <c r="A28" s="2" t="e">
        <f>(A27-INT(A27))*100</f>
        <v>#REF!</v>
      </c>
      <c r="B28" s="114" t="s">
        <v>25</v>
      </c>
      <c r="C28" s="115"/>
      <c r="D28" s="115"/>
      <c r="E28" s="116"/>
      <c r="F28" s="117"/>
      <c r="G28" s="310">
        <f>G25</f>
        <v>0</v>
      </c>
      <c r="H28" s="311"/>
      <c r="I28" s="311"/>
      <c r="J28" s="232" t="s">
        <v>53</v>
      </c>
    </row>
    <row r="29" spans="1:10" ht="27.75" hidden="1" customHeight="1">
      <c r="A29" s="2"/>
      <c r="B29" s="114" t="s">
        <v>37</v>
      </c>
      <c r="C29" s="118"/>
      <c r="D29" s="118"/>
      <c r="E29" s="118"/>
      <c r="F29" s="119"/>
      <c r="G29" s="310" t="e">
        <f>ZakladDPHSni+DPHSni+ZakladDPHZakl+DPHZakl+Zaokrouhleni</f>
        <v>#REF!</v>
      </c>
      <c r="H29" s="310"/>
      <c r="I29" s="310"/>
      <c r="J29" s="120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1" t="s">
        <v>12</v>
      </c>
      <c r="D32" s="72"/>
      <c r="E32" s="72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3"/>
      <c r="D34" s="312"/>
      <c r="E34" s="313"/>
      <c r="G34" s="314"/>
      <c r="H34" s="315"/>
      <c r="I34" s="315"/>
      <c r="J34" s="25"/>
    </row>
    <row r="35" spans="1:10" ht="12.75" customHeight="1">
      <c r="A35" s="2"/>
      <c r="B35" s="2"/>
      <c r="D35" s="316" t="s">
        <v>2</v>
      </c>
      <c r="E35" s="316"/>
      <c r="H35" s="10" t="s">
        <v>3</v>
      </c>
      <c r="J35" s="9"/>
    </row>
    <row r="36" spans="1:10" ht="13.5" customHeight="1" thickBot="1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customHeight="1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5" t="s">
        <v>1</v>
      </c>
      <c r="J38" s="96" t="s">
        <v>0</v>
      </c>
    </row>
    <row r="39" spans="1:10" ht="25.5" hidden="1" customHeight="1">
      <c r="A39" s="86">
        <v>1</v>
      </c>
      <c r="B39" s="97" t="s">
        <v>45</v>
      </c>
      <c r="C39" s="299"/>
      <c r="D39" s="299"/>
      <c r="E39" s="299"/>
      <c r="F39" s="98" t="e">
        <f>#REF!+'02 P1 Pol'!AE137</f>
        <v>#REF!</v>
      </c>
      <c r="G39" s="99" t="e">
        <f>#REF!+'02 P1 Pol'!AF137</f>
        <v>#REF!</v>
      </c>
      <c r="H39" s="100"/>
      <c r="I39" s="101" t="e">
        <f>F39+G39+H39</f>
        <v>#REF!</v>
      </c>
      <c r="J39" s="102" t="str">
        <f>IF(_xlfn.SINGLE(CenaCelkemVypocet)=0,"",I39/_xlfn.SINGLE(CenaCelkemVypocet)*100)</f>
        <v/>
      </c>
    </row>
    <row r="40" spans="1:10" ht="25.5" customHeight="1">
      <c r="A40" s="86">
        <v>2</v>
      </c>
      <c r="B40" s="103" t="s">
        <v>46</v>
      </c>
      <c r="C40" s="302" t="s">
        <v>47</v>
      </c>
      <c r="D40" s="302"/>
      <c r="E40" s="302"/>
      <c r="F40" s="104">
        <f>F41</f>
        <v>0</v>
      </c>
      <c r="G40" s="105">
        <f>G41</f>
        <v>0</v>
      </c>
      <c r="H40" s="105"/>
      <c r="I40" s="106">
        <f>F40+G40+H40</f>
        <v>0</v>
      </c>
      <c r="J40" s="107">
        <v>100</v>
      </c>
    </row>
    <row r="41" spans="1:10" ht="25.5" customHeight="1">
      <c r="A41" s="86">
        <v>3</v>
      </c>
      <c r="B41" s="108" t="s">
        <v>48</v>
      </c>
      <c r="C41" s="299" t="s">
        <v>437</v>
      </c>
      <c r="D41" s="299"/>
      <c r="E41" s="299"/>
      <c r="F41" s="109">
        <v>0</v>
      </c>
      <c r="G41" s="100">
        <f>I59</f>
        <v>0</v>
      </c>
      <c r="H41" s="100"/>
      <c r="I41" s="101">
        <f>F41+G41+H41</f>
        <v>0</v>
      </c>
      <c r="J41" s="102">
        <v>100</v>
      </c>
    </row>
    <row r="42" spans="1:10" ht="25.5" customHeight="1">
      <c r="A42" s="86"/>
      <c r="B42" s="300" t="s">
        <v>52</v>
      </c>
      <c r="C42" s="301"/>
      <c r="D42" s="301"/>
      <c r="E42" s="301"/>
      <c r="F42" s="110" t="e">
        <f>SUMIF(A39:A41,"=1",F39:F41)</f>
        <v>#REF!</v>
      </c>
      <c r="G42" s="111" t="e">
        <f>SUMIF(A39:A41,"=1",G39:G41)</f>
        <v>#REF!</v>
      </c>
      <c r="H42" s="111">
        <f>SUMIF(A39:A41,"=1",H39:H41)</f>
        <v>0</v>
      </c>
      <c r="I42" s="112">
        <f>I40</f>
        <v>0</v>
      </c>
      <c r="J42" s="113">
        <v>100</v>
      </c>
    </row>
    <row r="46" spans="1:10" ht="16">
      <c r="B46" s="121" t="s">
        <v>54</v>
      </c>
    </row>
    <row r="48" spans="1:10" ht="25.5" customHeight="1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>
      <c r="A49" s="124"/>
      <c r="B49" s="129" t="s">
        <v>56</v>
      </c>
      <c r="C49" s="297" t="s">
        <v>57</v>
      </c>
      <c r="D49" s="298"/>
      <c r="E49" s="298"/>
      <c r="F49" s="138" t="s">
        <v>26</v>
      </c>
      <c r="G49" s="130"/>
      <c r="H49" s="130"/>
      <c r="I49" s="130">
        <f>'01 P1.1 Pol'!G8</f>
        <v>0</v>
      </c>
      <c r="J49" s="135" t="str">
        <f>IF(I59=0,"",I49/I59*100)</f>
        <v/>
      </c>
    </row>
    <row r="50" spans="1:10" ht="36.75" customHeight="1">
      <c r="A50" s="124"/>
      <c r="B50" s="129" t="s">
        <v>58</v>
      </c>
      <c r="C50" s="297" t="s">
        <v>59</v>
      </c>
      <c r="D50" s="298"/>
      <c r="E50" s="298"/>
      <c r="F50" s="138" t="s">
        <v>26</v>
      </c>
      <c r="G50" s="130"/>
      <c r="H50" s="130"/>
      <c r="I50" s="130">
        <f>'01 P1.1 Pol'!G50</f>
        <v>0</v>
      </c>
      <c r="J50" s="135" t="str">
        <f>IF(I59=0,"",I50/I59*100)</f>
        <v/>
      </c>
    </row>
    <row r="51" spans="1:10" ht="36.75" customHeight="1">
      <c r="A51" s="124"/>
      <c r="B51" s="129" t="s">
        <v>60</v>
      </c>
      <c r="C51" s="297" t="s">
        <v>61</v>
      </c>
      <c r="D51" s="298"/>
      <c r="E51" s="298"/>
      <c r="F51" s="138" t="s">
        <v>26</v>
      </c>
      <c r="G51" s="130"/>
      <c r="H51" s="130"/>
      <c r="I51" s="130">
        <f>'01 P1.1 Pol'!G75</f>
        <v>0</v>
      </c>
      <c r="J51" s="135" t="str">
        <f>IF(I59=0,"",I51/I59*100)</f>
        <v/>
      </c>
    </row>
    <row r="52" spans="1:10" ht="36.75" customHeight="1">
      <c r="A52" s="124"/>
      <c r="B52" s="129" t="s">
        <v>64</v>
      </c>
      <c r="C52" s="297" t="s">
        <v>65</v>
      </c>
      <c r="D52" s="298"/>
      <c r="E52" s="298"/>
      <c r="F52" s="138" t="s">
        <v>26</v>
      </c>
      <c r="G52" s="130"/>
      <c r="H52" s="130"/>
      <c r="I52" s="130">
        <f>'01 P1.1 Pol'!G89</f>
        <v>0</v>
      </c>
      <c r="J52" s="135" t="str">
        <f>IF(I59=0,"",I52/I59*100)</f>
        <v/>
      </c>
    </row>
    <row r="53" spans="1:10" ht="36.75" customHeight="1">
      <c r="A53" s="124"/>
      <c r="B53" s="129" t="s">
        <v>66</v>
      </c>
      <c r="C53" s="297" t="s">
        <v>67</v>
      </c>
      <c r="D53" s="298"/>
      <c r="E53" s="298"/>
      <c r="F53" s="138" t="s">
        <v>26</v>
      </c>
      <c r="G53" s="130"/>
      <c r="H53" s="130"/>
      <c r="I53" s="130">
        <f>'01 P1.1 Pol'!G111</f>
        <v>0</v>
      </c>
      <c r="J53" s="135" t="str">
        <f>IF(I59=0,"",I53/I59*100)</f>
        <v/>
      </c>
    </row>
    <row r="54" spans="1:10" ht="36.75" customHeight="1">
      <c r="A54" s="124"/>
      <c r="B54" s="129" t="s">
        <v>68</v>
      </c>
      <c r="C54" s="297" t="s">
        <v>69</v>
      </c>
      <c r="D54" s="298"/>
      <c r="E54" s="298"/>
      <c r="F54" s="138" t="s">
        <v>26</v>
      </c>
      <c r="G54" s="130"/>
      <c r="H54" s="130"/>
      <c r="I54" s="130">
        <f>'01 P1.1 Pol'!G122</f>
        <v>0</v>
      </c>
      <c r="J54" s="135" t="str">
        <f>IF(I59=0,"",I54/I59*100)</f>
        <v/>
      </c>
    </row>
    <row r="55" spans="1:10" ht="36.75" customHeight="1">
      <c r="A55" s="124"/>
      <c r="B55" s="129" t="s">
        <v>70</v>
      </c>
      <c r="C55" s="297" t="s">
        <v>71</v>
      </c>
      <c r="D55" s="298"/>
      <c r="E55" s="298"/>
      <c r="F55" s="138" t="s">
        <v>26</v>
      </c>
      <c r="G55" s="130"/>
      <c r="H55" s="130"/>
      <c r="I55" s="130">
        <f>'01 P1.1 Pol'!G129</f>
        <v>0</v>
      </c>
      <c r="J55" s="135" t="str">
        <f>IF(I59=0,"",I55/I59*100)</f>
        <v/>
      </c>
    </row>
    <row r="56" spans="1:10" ht="36.75" customHeight="1">
      <c r="A56" s="124"/>
      <c r="B56" s="129" t="s">
        <v>72</v>
      </c>
      <c r="C56" s="297" t="s">
        <v>73</v>
      </c>
      <c r="D56" s="298"/>
      <c r="E56" s="298"/>
      <c r="F56" s="138" t="s">
        <v>27</v>
      </c>
      <c r="G56" s="130"/>
      <c r="H56" s="130"/>
      <c r="I56" s="130">
        <f>'01 P1.1 Pol'!G131</f>
        <v>0</v>
      </c>
      <c r="J56" s="135" t="str">
        <f>IF(I59=0,"",I56/I59*100)</f>
        <v/>
      </c>
    </row>
    <row r="57" spans="1:10" ht="36.75" customHeight="1">
      <c r="A57" s="124"/>
      <c r="B57" s="129" t="s">
        <v>76</v>
      </c>
      <c r="C57" s="297" t="s">
        <v>29</v>
      </c>
      <c r="D57" s="298"/>
      <c r="E57" s="298"/>
      <c r="F57" s="138" t="s">
        <v>76</v>
      </c>
      <c r="G57" s="130"/>
      <c r="H57" s="130"/>
      <c r="I57" s="130">
        <f>'01 P1.1 Pol'!G141</f>
        <v>0</v>
      </c>
      <c r="J57" s="135" t="str">
        <f>IF(I59=0,"",I57/I59*100)</f>
        <v/>
      </c>
    </row>
    <row r="58" spans="1:10" ht="36.75" customHeight="1">
      <c r="A58" s="124"/>
      <c r="B58" s="129" t="s">
        <v>77</v>
      </c>
      <c r="C58" s="297" t="s">
        <v>30</v>
      </c>
      <c r="D58" s="298"/>
      <c r="E58" s="298"/>
      <c r="F58" s="138" t="s">
        <v>77</v>
      </c>
      <c r="G58" s="130"/>
      <c r="H58" s="130"/>
      <c r="I58" s="130">
        <f>'01 P1.1 Pol'!G148</f>
        <v>0</v>
      </c>
      <c r="J58" s="135" t="str">
        <f>IF(I59=0,"",I58/I59*100)</f>
        <v/>
      </c>
    </row>
    <row r="59" spans="1:10" ht="25.5" customHeight="1">
      <c r="A59" s="125"/>
      <c r="B59" s="131" t="s">
        <v>1</v>
      </c>
      <c r="C59" s="132"/>
      <c r="D59" s="133"/>
      <c r="E59" s="133"/>
      <c r="F59" s="139"/>
      <c r="G59" s="134"/>
      <c r="H59" s="134"/>
      <c r="I59" s="134">
        <f>SUM(I49:I58)</f>
        <v>0</v>
      </c>
      <c r="J59" s="136">
        <f>SUM(J49:J58)</f>
        <v>0</v>
      </c>
    </row>
    <row r="60" spans="1:10">
      <c r="F60" s="85"/>
      <c r="G60" s="85"/>
      <c r="H60" s="85"/>
      <c r="I60" s="85"/>
      <c r="J60" s="137"/>
    </row>
    <row r="61" spans="1:10">
      <c r="F61" s="85"/>
      <c r="G61" s="85"/>
      <c r="H61" s="85"/>
      <c r="I61" s="85"/>
      <c r="J61" s="137"/>
    </row>
    <row r="62" spans="1:10">
      <c r="F62" s="85"/>
      <c r="G62" s="85"/>
      <c r="H62" s="85"/>
      <c r="I62" s="85"/>
      <c r="J62" s="137"/>
    </row>
  </sheetData>
  <sheetProtection algorithmName="SHA-512" hashValue="Ssuznoy2EwIn2FgsMgLnJ26JSFcHVWOlLjC9NdxW5LpWOT3OnV/1BMQVyh41CSXtqoUqJdO88g8Jcm+q4YDLhw==" saltValue="/vpv0hLCo89MAzLnqiyF8Q==" spinCount="100000" sheet="1" objects="1" scenarios="1"/>
  <mergeCells count="55">
    <mergeCell ref="D6:G6"/>
    <mergeCell ref="B1:J1"/>
    <mergeCell ref="E2:J2"/>
    <mergeCell ref="E3:J3"/>
    <mergeCell ref="E4:J4"/>
    <mergeCell ref="D5:G5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C40:E40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56:E56"/>
    <mergeCell ref="C57:E57"/>
    <mergeCell ref="C58:E58"/>
    <mergeCell ref="C55:E55"/>
    <mergeCell ref="C41:E41"/>
    <mergeCell ref="B42:E42"/>
    <mergeCell ref="C49:E49"/>
    <mergeCell ref="C50:E50"/>
    <mergeCell ref="C51:E51"/>
    <mergeCell ref="C52:E52"/>
    <mergeCell ref="C53:E53"/>
    <mergeCell ref="C54:E54"/>
  </mergeCells>
  <pageMargins left="0.7" right="0.7" top="0.78740157499999996" bottom="0.78740157499999996" header="0.3" footer="0.3"/>
  <pageSetup paperSize="9" scale="8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347" t="s">
        <v>7</v>
      </c>
      <c r="B1" s="347"/>
      <c r="C1" s="348"/>
      <c r="D1" s="347"/>
      <c r="E1" s="347"/>
      <c r="F1" s="347"/>
      <c r="G1" s="347"/>
    </row>
    <row r="2" spans="1:7" ht="25" customHeight="1">
      <c r="A2" s="49" t="s">
        <v>8</v>
      </c>
      <c r="B2" s="48"/>
      <c r="C2" s="349"/>
      <c r="D2" s="349"/>
      <c r="E2" s="349"/>
      <c r="F2" s="349"/>
      <c r="G2" s="350"/>
    </row>
    <row r="3" spans="1:7" ht="25" customHeight="1">
      <c r="A3" s="49" t="s">
        <v>9</v>
      </c>
      <c r="B3" s="48"/>
      <c r="C3" s="349"/>
      <c r="D3" s="349"/>
      <c r="E3" s="349"/>
      <c r="F3" s="349"/>
      <c r="G3" s="350"/>
    </row>
    <row r="4" spans="1:7" ht="25" customHeight="1">
      <c r="A4" s="49" t="s">
        <v>10</v>
      </c>
      <c r="B4" s="48"/>
      <c r="C4" s="349"/>
      <c r="D4" s="349"/>
      <c r="E4" s="349"/>
      <c r="F4" s="349"/>
      <c r="G4" s="35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1167-997D-41E4-90B2-D5A99E33C27C}">
  <sheetPr>
    <pageSetUpPr fitToPage="1"/>
  </sheetPr>
  <dimension ref="A1:BH5014"/>
  <sheetViews>
    <sheetView zoomScale="120" zoomScaleNormal="120" workbookViewId="0">
      <selection activeCell="G11" sqref="G11"/>
    </sheetView>
  </sheetViews>
  <sheetFormatPr baseColWidth="10" defaultColWidth="8.83203125" defaultRowHeight="13" outlineLevelRow="3"/>
  <cols>
    <col min="1" max="1" width="3.5" customWidth="1"/>
    <col min="2" max="2" width="12.5" style="122" customWidth="1"/>
    <col min="3" max="3" width="38.1640625" style="122" customWidth="1"/>
    <col min="4" max="4" width="4.83203125" customWidth="1"/>
    <col min="5" max="5" width="12" customWidth="1"/>
    <col min="6" max="6" width="9.83203125" customWidth="1"/>
    <col min="7" max="7" width="12.5" customWidth="1"/>
    <col min="8" max="25" width="9.1640625" hidden="1" customWidth="1"/>
    <col min="27" max="27" width="16.6640625" customWidth="1"/>
    <col min="29" max="29" width="0" hidden="1" customWidth="1"/>
    <col min="31" max="41" width="0" hidden="1" customWidth="1"/>
    <col min="53" max="53" width="73.5" customWidth="1"/>
  </cols>
  <sheetData>
    <row r="1" spans="1:60" ht="15.75" customHeight="1">
      <c r="A1" s="369" t="s">
        <v>7</v>
      </c>
      <c r="B1" s="369"/>
      <c r="C1" s="369"/>
      <c r="D1" s="369"/>
      <c r="E1" s="369"/>
      <c r="F1" s="369"/>
      <c r="G1" s="369"/>
      <c r="AG1" t="s">
        <v>78</v>
      </c>
    </row>
    <row r="2" spans="1:60" ht="25" customHeight="1">
      <c r="A2" s="49" t="s">
        <v>8</v>
      </c>
      <c r="B2" s="48"/>
      <c r="C2" s="370" t="s">
        <v>44</v>
      </c>
      <c r="D2" s="371"/>
      <c r="E2" s="371"/>
      <c r="F2" s="371"/>
      <c r="G2" s="372"/>
      <c r="AG2" t="s">
        <v>79</v>
      </c>
    </row>
    <row r="3" spans="1:60" ht="25" customHeight="1">
      <c r="A3" s="49" t="s">
        <v>9</v>
      </c>
      <c r="B3" s="48" t="s">
        <v>46</v>
      </c>
      <c r="C3" s="370" t="s">
        <v>47</v>
      </c>
      <c r="D3" s="371"/>
      <c r="E3" s="371"/>
      <c r="F3" s="371"/>
      <c r="G3" s="372"/>
      <c r="AC3" s="122" t="s">
        <v>79</v>
      </c>
      <c r="AG3" t="s">
        <v>80</v>
      </c>
    </row>
    <row r="4" spans="1:60" ht="25" customHeight="1">
      <c r="A4" s="141" t="s">
        <v>10</v>
      </c>
      <c r="B4" s="142" t="s">
        <v>48</v>
      </c>
      <c r="C4" s="373"/>
      <c r="D4" s="374"/>
      <c r="E4" s="374"/>
      <c r="F4" s="374"/>
      <c r="G4" s="375"/>
      <c r="AG4" t="s">
        <v>81</v>
      </c>
    </row>
    <row r="5" spans="1:60">
      <c r="D5" s="10"/>
    </row>
    <row r="6" spans="1:60" ht="42">
      <c r="A6" s="144" t="s">
        <v>82</v>
      </c>
      <c r="B6" s="146" t="s">
        <v>83</v>
      </c>
      <c r="C6" s="146" t="s">
        <v>84</v>
      </c>
      <c r="D6" s="145" t="s">
        <v>85</v>
      </c>
      <c r="E6" s="144" t="s">
        <v>86</v>
      </c>
      <c r="F6" s="143" t="s">
        <v>87</v>
      </c>
      <c r="G6" s="144" t="s">
        <v>31</v>
      </c>
      <c r="H6" s="147" t="s">
        <v>32</v>
      </c>
      <c r="I6" s="147" t="s">
        <v>88</v>
      </c>
      <c r="J6" s="147" t="s">
        <v>33</v>
      </c>
      <c r="K6" s="147" t="s">
        <v>89</v>
      </c>
      <c r="L6" s="147" t="s">
        <v>90</v>
      </c>
      <c r="M6" s="147" t="s">
        <v>91</v>
      </c>
      <c r="N6" s="147" t="s">
        <v>92</v>
      </c>
      <c r="O6" s="147" t="s">
        <v>93</v>
      </c>
      <c r="P6" s="147" t="s">
        <v>94</v>
      </c>
      <c r="Q6" s="147" t="s">
        <v>95</v>
      </c>
      <c r="R6" s="147" t="s">
        <v>96</v>
      </c>
      <c r="S6" s="147" t="s">
        <v>97</v>
      </c>
      <c r="T6" s="147" t="s">
        <v>98</v>
      </c>
      <c r="U6" s="147" t="s">
        <v>99</v>
      </c>
      <c r="V6" s="147" t="s">
        <v>100</v>
      </c>
      <c r="W6" s="147" t="s">
        <v>101</v>
      </c>
      <c r="X6" s="147" t="s">
        <v>102</v>
      </c>
      <c r="Y6" s="147" t="s">
        <v>103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14">
      <c r="A8" s="164" t="s">
        <v>104</v>
      </c>
      <c r="B8" s="165" t="s">
        <v>56</v>
      </c>
      <c r="C8" s="186" t="s">
        <v>57</v>
      </c>
      <c r="D8" s="166"/>
      <c r="E8" s="167"/>
      <c r="F8" s="168"/>
      <c r="G8" s="168">
        <f>G9+G11+G14+G17+G19+G23+G25+G27+G29+G35+G32+G38+G41+G47+G44</f>
        <v>0</v>
      </c>
      <c r="H8" s="168"/>
      <c r="I8" s="168">
        <f>SUM(I9:I49)</f>
        <v>10651.2</v>
      </c>
      <c r="J8" s="168"/>
      <c r="K8" s="168">
        <f>SUM(K9:K49)</f>
        <v>1975692.82</v>
      </c>
      <c r="L8" s="168"/>
      <c r="M8" s="168">
        <f>SUM(M9:M49)</f>
        <v>0</v>
      </c>
      <c r="N8" s="167"/>
      <c r="O8" s="167">
        <f>SUM(O9:O49)</f>
        <v>0.19999999999999998</v>
      </c>
      <c r="P8" s="167"/>
      <c r="Q8" s="167">
        <f>SUM(Q9:Q49)</f>
        <v>0</v>
      </c>
      <c r="R8" s="168"/>
      <c r="S8" s="168"/>
      <c r="T8" s="169"/>
      <c r="U8" s="163"/>
      <c r="V8" s="163">
        <f>SUM(V9:V49)</f>
        <v>977.84</v>
      </c>
      <c r="W8" s="163"/>
      <c r="X8" s="163"/>
      <c r="Y8" s="163"/>
      <c r="AG8" t="s">
        <v>105</v>
      </c>
    </row>
    <row r="9" spans="1:60" outlineLevel="1">
      <c r="A9" s="257">
        <v>1</v>
      </c>
      <c r="B9" s="258" t="s">
        <v>106</v>
      </c>
      <c r="C9" s="259" t="s">
        <v>107</v>
      </c>
      <c r="D9" s="260" t="s">
        <v>108</v>
      </c>
      <c r="E9" s="261">
        <f>E10</f>
        <v>1602.4</v>
      </c>
      <c r="F9" s="262">
        <v>0</v>
      </c>
      <c r="G9" s="263">
        <f>ROUND(E9*F9,2)</f>
        <v>0</v>
      </c>
      <c r="H9" s="262">
        <v>0</v>
      </c>
      <c r="I9" s="263">
        <f>ROUND(E9*H9,2)</f>
        <v>0</v>
      </c>
      <c r="J9" s="262">
        <v>137.5</v>
      </c>
      <c r="K9" s="263">
        <f>ROUND(E9*J9,2)</f>
        <v>220330</v>
      </c>
      <c r="L9" s="263">
        <v>21</v>
      </c>
      <c r="M9" s="263">
        <f>G9*(1+L9/100)</f>
        <v>0</v>
      </c>
      <c r="N9" s="261">
        <v>0</v>
      </c>
      <c r="O9" s="261">
        <v>0</v>
      </c>
      <c r="P9" s="261">
        <v>0</v>
      </c>
      <c r="Q9" s="261">
        <f>ROUND(E9*P9,2)</f>
        <v>0</v>
      </c>
      <c r="R9" s="263"/>
      <c r="S9" s="263" t="s">
        <v>109</v>
      </c>
      <c r="T9" s="263" t="s">
        <v>109</v>
      </c>
      <c r="U9" s="158">
        <v>0.187</v>
      </c>
      <c r="V9" s="158">
        <f>ROUND(E9*U9,2)</f>
        <v>299.64999999999998</v>
      </c>
      <c r="W9" s="158"/>
      <c r="X9" s="158" t="s">
        <v>110</v>
      </c>
      <c r="Y9" s="158" t="s">
        <v>111</v>
      </c>
      <c r="Z9" s="148"/>
      <c r="AA9" s="148"/>
      <c r="AB9" s="148"/>
      <c r="AC9" s="148"/>
      <c r="AD9" s="148"/>
      <c r="AE9" s="148"/>
      <c r="AF9" s="148"/>
      <c r="AG9" s="148" t="s">
        <v>112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>
      <c r="A10" s="155"/>
      <c r="B10" s="156"/>
      <c r="C10" s="188" t="s">
        <v>113</v>
      </c>
      <c r="D10" s="159"/>
      <c r="E10" s="160">
        <v>1602.4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114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257">
        <v>2</v>
      </c>
      <c r="B11" s="258" t="s">
        <v>115</v>
      </c>
      <c r="C11" s="259" t="s">
        <v>116</v>
      </c>
      <c r="D11" s="260" t="s">
        <v>108</v>
      </c>
      <c r="E11" s="261">
        <f>E13</f>
        <v>145.16</v>
      </c>
      <c r="F11" s="262">
        <v>0</v>
      </c>
      <c r="G11" s="263">
        <f>ROUND(E11*F11,2)</f>
        <v>0</v>
      </c>
      <c r="H11" s="262">
        <v>0</v>
      </c>
      <c r="I11" s="263">
        <f>ROUND(E11*H11,2)</f>
        <v>0</v>
      </c>
      <c r="J11" s="262">
        <v>282</v>
      </c>
      <c r="K11" s="263">
        <f>ROUND(E11*J11,2)</f>
        <v>40935.120000000003</v>
      </c>
      <c r="L11" s="263">
        <v>21</v>
      </c>
      <c r="M11" s="263">
        <f>G11*(1+L11/100)</f>
        <v>0</v>
      </c>
      <c r="N11" s="261">
        <v>0</v>
      </c>
      <c r="O11" s="261">
        <f>ROUND(E11*N11,2)</f>
        <v>0</v>
      </c>
      <c r="P11" s="261">
        <v>0</v>
      </c>
      <c r="Q11" s="261">
        <f>ROUND(E11*P11,2)</f>
        <v>0</v>
      </c>
      <c r="R11" s="263"/>
      <c r="S11" s="263" t="s">
        <v>109</v>
      </c>
      <c r="T11" s="263" t="s">
        <v>109</v>
      </c>
      <c r="U11" s="158">
        <v>0.28000000000000003</v>
      </c>
      <c r="V11" s="158">
        <f>ROUND(E11*U11,2)</f>
        <v>40.64</v>
      </c>
      <c r="W11" s="158"/>
      <c r="X11" s="158" t="s">
        <v>110</v>
      </c>
      <c r="Y11" s="158" t="s">
        <v>111</v>
      </c>
      <c r="Z11" s="148"/>
      <c r="AA11" s="148"/>
      <c r="AB11" s="148"/>
      <c r="AC11" s="148"/>
      <c r="AD11" s="148"/>
      <c r="AE11" s="148"/>
      <c r="AF11" s="148"/>
      <c r="AG11" s="148" t="s">
        <v>112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>
      <c r="A12" s="155"/>
      <c r="B12" s="156"/>
      <c r="C12" s="363" t="s">
        <v>117</v>
      </c>
      <c r="D12" s="364"/>
      <c r="E12" s="364"/>
      <c r="F12" s="364"/>
      <c r="G12" s="36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118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s="284" customFormat="1" outlineLevel="2">
      <c r="A13" s="242"/>
      <c r="B13" s="243"/>
      <c r="C13" s="244" t="s">
        <v>119</v>
      </c>
      <c r="D13" s="245"/>
      <c r="E13" s="246">
        <f>E193</f>
        <v>145.16</v>
      </c>
      <c r="F13" s="247"/>
      <c r="G13" s="247"/>
      <c r="H13" s="247"/>
      <c r="I13" s="247"/>
      <c r="J13" s="247"/>
      <c r="K13" s="247"/>
      <c r="L13" s="247"/>
      <c r="M13" s="247"/>
      <c r="N13" s="248"/>
      <c r="O13" s="248"/>
      <c r="P13" s="248"/>
      <c r="Q13" s="248"/>
      <c r="R13" s="247"/>
      <c r="S13" s="247"/>
      <c r="T13" s="247"/>
      <c r="U13" s="247"/>
      <c r="V13" s="247"/>
      <c r="W13" s="247"/>
      <c r="X13" s="247"/>
      <c r="Y13" s="247"/>
      <c r="Z13" s="285"/>
      <c r="AA13" s="285"/>
      <c r="AB13" s="285"/>
      <c r="AC13" s="285"/>
      <c r="AD13" s="285"/>
      <c r="AE13" s="285"/>
      <c r="AF13" s="285"/>
      <c r="AG13" s="285" t="s">
        <v>114</v>
      </c>
      <c r="AH13" s="285">
        <v>0</v>
      </c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</row>
    <row r="14" spans="1:60" outlineLevel="1">
      <c r="A14" s="257">
        <v>3</v>
      </c>
      <c r="B14" s="258" t="s">
        <v>120</v>
      </c>
      <c r="C14" s="259" t="s">
        <v>121</v>
      </c>
      <c r="D14" s="260" t="s">
        <v>108</v>
      </c>
      <c r="E14" s="261">
        <f>E16</f>
        <v>56.256</v>
      </c>
      <c r="F14" s="262">
        <v>0</v>
      </c>
      <c r="G14" s="263">
        <f>ROUND(E14*F14,2)</f>
        <v>0</v>
      </c>
      <c r="H14" s="262">
        <v>0</v>
      </c>
      <c r="I14" s="263">
        <f>ROUND(E14*H14,2)</f>
        <v>0</v>
      </c>
      <c r="J14" s="262">
        <v>1761</v>
      </c>
      <c r="K14" s="263">
        <f>ROUND(E14*J14,2)</f>
        <v>99066.82</v>
      </c>
      <c r="L14" s="263">
        <v>21</v>
      </c>
      <c r="M14" s="263">
        <f>G14*(1+L14/100)</f>
        <v>0</v>
      </c>
      <c r="N14" s="261">
        <v>0</v>
      </c>
      <c r="O14" s="261">
        <f>ROUND(E14*N14,2)</f>
        <v>0</v>
      </c>
      <c r="P14" s="261">
        <v>0</v>
      </c>
      <c r="Q14" s="261">
        <f>ROUND(E14*P14,2)</f>
        <v>0</v>
      </c>
      <c r="R14" s="263"/>
      <c r="S14" s="263" t="s">
        <v>109</v>
      </c>
      <c r="T14" s="263" t="s">
        <v>109</v>
      </c>
      <c r="U14" s="158">
        <v>3.1309999999999998</v>
      </c>
      <c r="V14" s="158">
        <f>ROUND(E14*U14,2)</f>
        <v>176.14</v>
      </c>
      <c r="W14" s="158"/>
      <c r="X14" s="158" t="s">
        <v>110</v>
      </c>
      <c r="Y14" s="158" t="s">
        <v>111</v>
      </c>
      <c r="Z14" s="148"/>
      <c r="AA14" s="148"/>
      <c r="AB14" s="148"/>
      <c r="AC14" s="148"/>
      <c r="AD14" s="148"/>
      <c r="AE14" s="148"/>
      <c r="AF14" s="148"/>
      <c r="AG14" s="148" t="s">
        <v>112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>
      <c r="A15" s="155"/>
      <c r="B15" s="156"/>
      <c r="C15" s="363" t="s">
        <v>122</v>
      </c>
      <c r="D15" s="364"/>
      <c r="E15" s="364"/>
      <c r="F15" s="364"/>
      <c r="G15" s="36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118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s="284" customFormat="1" outlineLevel="2">
      <c r="A16" s="242"/>
      <c r="B16" s="243"/>
      <c r="C16" s="244" t="s">
        <v>123</v>
      </c>
      <c r="D16" s="245"/>
      <c r="E16" s="246">
        <f>E198</f>
        <v>56.256</v>
      </c>
      <c r="F16" s="247"/>
      <c r="G16" s="247"/>
      <c r="H16" s="247"/>
      <c r="I16" s="247"/>
      <c r="J16" s="247"/>
      <c r="K16" s="247"/>
      <c r="L16" s="247"/>
      <c r="M16" s="247"/>
      <c r="N16" s="248"/>
      <c r="O16" s="248"/>
      <c r="P16" s="248"/>
      <c r="Q16" s="248"/>
      <c r="R16" s="247"/>
      <c r="S16" s="247"/>
      <c r="T16" s="247"/>
      <c r="U16" s="247"/>
      <c r="V16" s="247"/>
      <c r="W16" s="247"/>
      <c r="X16" s="247"/>
      <c r="Y16" s="247"/>
      <c r="Z16" s="285"/>
      <c r="AA16" s="285"/>
      <c r="AB16" s="285"/>
      <c r="AC16" s="285"/>
      <c r="AD16" s="285"/>
      <c r="AE16" s="285"/>
      <c r="AF16" s="285"/>
      <c r="AG16" s="285" t="s">
        <v>114</v>
      </c>
      <c r="AH16" s="285">
        <v>0</v>
      </c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</row>
    <row r="17" spans="1:60" outlineLevel="1">
      <c r="A17" s="250">
        <v>4</v>
      </c>
      <c r="B17" s="251" t="s">
        <v>126</v>
      </c>
      <c r="C17" s="252" t="s">
        <v>420</v>
      </c>
      <c r="D17" s="253" t="s">
        <v>108</v>
      </c>
      <c r="E17" s="254">
        <f>E18</f>
        <v>474.4</v>
      </c>
      <c r="F17" s="175">
        <v>0</v>
      </c>
      <c r="G17" s="256">
        <f>ROUND(E17*F17,2)</f>
        <v>0</v>
      </c>
      <c r="H17" s="255">
        <v>0</v>
      </c>
      <c r="I17" s="256">
        <f>ROUND(E17*H17,2)</f>
        <v>0</v>
      </c>
      <c r="J17" s="255">
        <v>296.5</v>
      </c>
      <c r="K17" s="256">
        <f>ROUND(E17*J17,2)</f>
        <v>140659.6</v>
      </c>
      <c r="L17" s="256">
        <v>21</v>
      </c>
      <c r="M17" s="256">
        <f>G17*(1+L17/100)</f>
        <v>0</v>
      </c>
      <c r="N17" s="254">
        <v>0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109</v>
      </c>
      <c r="T17" s="256" t="s">
        <v>109</v>
      </c>
      <c r="U17" s="158">
        <v>1.0999999999999999E-2</v>
      </c>
      <c r="V17" s="158">
        <f>ROUND(E17*U17,2)</f>
        <v>5.22</v>
      </c>
      <c r="W17" s="158"/>
      <c r="X17" s="158" t="s">
        <v>110</v>
      </c>
      <c r="Y17" s="158" t="s">
        <v>111</v>
      </c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>
      <c r="A18" s="155"/>
      <c r="B18" s="156"/>
      <c r="C18" s="188" t="s">
        <v>444</v>
      </c>
      <c r="D18" s="159"/>
      <c r="E18" s="160">
        <v>474.4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114</v>
      </c>
      <c r="AH18" s="148">
        <v>5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>
      <c r="A19" s="171">
        <v>5</v>
      </c>
      <c r="B19" s="172" t="s">
        <v>124</v>
      </c>
      <c r="C19" s="187" t="s">
        <v>125</v>
      </c>
      <c r="D19" s="173" t="s">
        <v>108</v>
      </c>
      <c r="E19" s="174">
        <f>E20+E21+E22</f>
        <v>1329.4160000000002</v>
      </c>
      <c r="F19" s="175">
        <v>0</v>
      </c>
      <c r="G19" s="176">
        <f>ROUND(E19*F19,2)</f>
        <v>0</v>
      </c>
      <c r="H19" s="175">
        <v>0</v>
      </c>
      <c r="I19" s="176">
        <f>ROUND(E19*H19,2)</f>
        <v>0</v>
      </c>
      <c r="J19" s="175">
        <v>296.5</v>
      </c>
      <c r="K19" s="176">
        <f>ROUND(E19*J19,2)</f>
        <v>394171.84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/>
      <c r="S19" s="176" t="s">
        <v>109</v>
      </c>
      <c r="T19" s="177" t="s">
        <v>109</v>
      </c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>
      <c r="A20" s="155"/>
      <c r="B20" s="156"/>
      <c r="C20" s="188" t="s">
        <v>445</v>
      </c>
      <c r="D20" s="159"/>
      <c r="E20" s="160">
        <v>1128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>
      <c r="A21" s="155"/>
      <c r="B21" s="156"/>
      <c r="C21" s="188" t="s">
        <v>442</v>
      </c>
      <c r="D21" s="159"/>
      <c r="E21" s="160">
        <v>145.16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>
      <c r="A22" s="155"/>
      <c r="B22" s="156"/>
      <c r="C22" s="188" t="s">
        <v>443</v>
      </c>
      <c r="D22" s="159"/>
      <c r="E22" s="160">
        <v>56.256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>
      <c r="A23" s="171">
        <v>6</v>
      </c>
      <c r="B23" s="172" t="s">
        <v>126</v>
      </c>
      <c r="C23" s="187" t="s">
        <v>127</v>
      </c>
      <c r="D23" s="173" t="s">
        <v>108</v>
      </c>
      <c r="E23" s="174">
        <f>E24</f>
        <v>2658.8319999999999</v>
      </c>
      <c r="F23" s="175">
        <v>0</v>
      </c>
      <c r="G23" s="176">
        <f>ROUND(E23*F23,2)</f>
        <v>0</v>
      </c>
      <c r="H23" s="175">
        <v>0</v>
      </c>
      <c r="I23" s="176">
        <f>ROUND(E23*H23,2)</f>
        <v>0</v>
      </c>
      <c r="J23" s="175">
        <v>23.9</v>
      </c>
      <c r="K23" s="176">
        <f>ROUND(E23*J23,2)</f>
        <v>63546.080000000002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109</v>
      </c>
      <c r="T23" s="177" t="s">
        <v>109</v>
      </c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>
      <c r="A24" s="155"/>
      <c r="B24" s="156"/>
      <c r="C24" s="188" t="s">
        <v>446</v>
      </c>
      <c r="D24" s="159"/>
      <c r="E24" s="160">
        <v>2658.8319999999999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257">
        <v>7</v>
      </c>
      <c r="B25" s="258" t="s">
        <v>129</v>
      </c>
      <c r="C25" s="259" t="s">
        <v>130</v>
      </c>
      <c r="D25" s="260" t="s">
        <v>108</v>
      </c>
      <c r="E25" s="261">
        <f>E26</f>
        <v>1803.825</v>
      </c>
      <c r="F25" s="262">
        <v>0</v>
      </c>
      <c r="G25" s="263">
        <f>ROUND(E25*F25,2)</f>
        <v>0</v>
      </c>
      <c r="H25" s="262">
        <v>0</v>
      </c>
      <c r="I25" s="263">
        <f>ROUND(E25*H25,2)</f>
        <v>0</v>
      </c>
      <c r="J25" s="262">
        <v>80.5</v>
      </c>
      <c r="K25" s="263">
        <f>ROUND(E25*J25,2)</f>
        <v>145207.91</v>
      </c>
      <c r="L25" s="263">
        <v>21</v>
      </c>
      <c r="M25" s="263">
        <f>G25*(1+L25/100)</f>
        <v>0</v>
      </c>
      <c r="N25" s="261">
        <v>0</v>
      </c>
      <c r="O25" s="261">
        <f>ROUND(E25*N25,2)</f>
        <v>0</v>
      </c>
      <c r="P25" s="261">
        <v>0</v>
      </c>
      <c r="Q25" s="261">
        <f>ROUND(E25*P25,2)</f>
        <v>0</v>
      </c>
      <c r="R25" s="263"/>
      <c r="S25" s="263" t="s">
        <v>109</v>
      </c>
      <c r="T25" s="263" t="s">
        <v>109</v>
      </c>
      <c r="U25" s="158">
        <v>5.2999999999999999E-2</v>
      </c>
      <c r="V25" s="158">
        <f>ROUND(E25*U25,2)</f>
        <v>95.6</v>
      </c>
      <c r="W25" s="158"/>
      <c r="X25" s="158" t="s">
        <v>110</v>
      </c>
      <c r="Y25" s="158" t="s">
        <v>111</v>
      </c>
      <c r="Z25" s="148"/>
      <c r="AA25" s="148"/>
      <c r="AB25" s="148"/>
      <c r="AC25" s="148"/>
      <c r="AD25" s="148"/>
      <c r="AE25" s="148"/>
      <c r="AF25" s="148"/>
      <c r="AG25" s="148" t="s">
        <v>128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>
      <c r="A26" s="155"/>
      <c r="B26" s="156"/>
      <c r="C26" s="268" t="s">
        <v>447</v>
      </c>
      <c r="D26" s="159"/>
      <c r="E26" s="160">
        <v>1803.825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114</v>
      </c>
      <c r="AH26" s="148">
        <v>5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71">
        <v>8</v>
      </c>
      <c r="B27" s="172" t="s">
        <v>131</v>
      </c>
      <c r="C27" s="187" t="s">
        <v>132</v>
      </c>
      <c r="D27" s="173" t="s">
        <v>108</v>
      </c>
      <c r="E27" s="174">
        <f>E28</f>
        <v>1803.825</v>
      </c>
      <c r="F27" s="175">
        <v>0</v>
      </c>
      <c r="G27" s="176">
        <f>ROUND(E27*F27,2)</f>
        <v>0</v>
      </c>
      <c r="H27" s="175">
        <v>0</v>
      </c>
      <c r="I27" s="176">
        <f>ROUND(E27*H27,2)</f>
        <v>0</v>
      </c>
      <c r="J27" s="175">
        <v>18.899999999999999</v>
      </c>
      <c r="K27" s="176">
        <f>ROUND(E27*J27,2)</f>
        <v>34092.29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109</v>
      </c>
      <c r="T27" s="177" t="s">
        <v>109</v>
      </c>
      <c r="U27" s="158">
        <v>8.9999999999999993E-3</v>
      </c>
      <c r="V27" s="158">
        <f>ROUND(E27*U27,2)</f>
        <v>16.23</v>
      </c>
      <c r="W27" s="158"/>
      <c r="X27" s="158" t="s">
        <v>110</v>
      </c>
      <c r="Y27" s="158" t="s">
        <v>111</v>
      </c>
      <c r="Z27" s="148"/>
      <c r="AA27" s="148"/>
      <c r="AB27" s="148"/>
      <c r="AC27" s="148"/>
      <c r="AD27" s="148"/>
      <c r="AE27" s="148"/>
      <c r="AF27" s="148"/>
      <c r="AG27" s="148" t="s">
        <v>128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>
      <c r="A28" s="155"/>
      <c r="B28" s="156"/>
      <c r="C28" s="268" t="s">
        <v>448</v>
      </c>
      <c r="D28" s="159"/>
      <c r="E28" s="160">
        <f>E26</f>
        <v>1803.825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114</v>
      </c>
      <c r="AH28" s="148">
        <v>5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71">
        <v>9</v>
      </c>
      <c r="B29" s="172" t="s">
        <v>133</v>
      </c>
      <c r="C29" s="187" t="s">
        <v>134</v>
      </c>
      <c r="D29" s="173" t="s">
        <v>135</v>
      </c>
      <c r="E29" s="174">
        <f>E30</f>
        <v>552.5</v>
      </c>
      <c r="F29" s="175">
        <v>0</v>
      </c>
      <c r="G29" s="176">
        <f>ROUND(E29*F29,2)</f>
        <v>0</v>
      </c>
      <c r="H29" s="175">
        <v>0</v>
      </c>
      <c r="I29" s="176">
        <f>ROUND(E29*H29,2)</f>
        <v>0</v>
      </c>
      <c r="J29" s="175">
        <v>15.8</v>
      </c>
      <c r="K29" s="176">
        <f>ROUND(E29*J29,2)</f>
        <v>8729.5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109</v>
      </c>
      <c r="T29" s="177" t="s">
        <v>109</v>
      </c>
      <c r="U29" s="158">
        <v>1.7999999999999999E-2</v>
      </c>
      <c r="V29" s="158">
        <f>ROUND(E29*U29,2)</f>
        <v>9.9499999999999993</v>
      </c>
      <c r="W29" s="158"/>
      <c r="X29" s="158" t="s">
        <v>110</v>
      </c>
      <c r="Y29" s="158" t="s">
        <v>111</v>
      </c>
      <c r="Z29" s="148"/>
      <c r="AA29" s="148"/>
      <c r="AB29" s="148"/>
      <c r="AC29" s="148"/>
      <c r="AD29" s="148"/>
      <c r="AE29" s="148"/>
      <c r="AF29" s="148"/>
      <c r="AG29" s="148" t="s">
        <v>112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>
      <c r="A30" s="155"/>
      <c r="B30" s="156"/>
      <c r="C30" s="188" t="s">
        <v>136</v>
      </c>
      <c r="D30" s="159"/>
      <c r="E30" s="160">
        <v>552.5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114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>
      <c r="A31" s="155"/>
      <c r="B31" s="156"/>
      <c r="C31" s="188" t="s">
        <v>425</v>
      </c>
      <c r="D31" s="159"/>
      <c r="E31" s="160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114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>
      <c r="A32" s="257">
        <v>10</v>
      </c>
      <c r="B32" s="269" t="s">
        <v>427</v>
      </c>
      <c r="C32" s="264" t="s">
        <v>426</v>
      </c>
      <c r="D32" s="266" t="s">
        <v>135</v>
      </c>
      <c r="E32" s="265">
        <f>E33</f>
        <v>552.5</v>
      </c>
      <c r="F32" s="175">
        <v>0</v>
      </c>
      <c r="G32" s="263">
        <f>F32*E32</f>
        <v>0</v>
      </c>
      <c r="H32" s="263"/>
      <c r="I32" s="263"/>
      <c r="J32" s="263"/>
      <c r="K32" s="263"/>
      <c r="L32" s="263"/>
      <c r="M32" s="263"/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109</v>
      </c>
      <c r="T32" s="177" t="s">
        <v>109</v>
      </c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>
      <c r="A33" s="155"/>
      <c r="B33" s="156"/>
      <c r="C33" s="188" t="s">
        <v>136</v>
      </c>
      <c r="D33" s="159"/>
      <c r="E33" s="160">
        <v>552.5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>
      <c r="A34" s="155"/>
      <c r="B34" s="156"/>
      <c r="C34" s="188" t="s">
        <v>425</v>
      </c>
      <c r="D34" s="159"/>
      <c r="E34" s="160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257">
        <v>11</v>
      </c>
      <c r="B35" s="258" t="s">
        <v>138</v>
      </c>
      <c r="C35" s="259" t="s">
        <v>139</v>
      </c>
      <c r="D35" s="260" t="s">
        <v>135</v>
      </c>
      <c r="E35" s="261">
        <f>E37</f>
        <v>672</v>
      </c>
      <c r="F35" s="262">
        <v>0</v>
      </c>
      <c r="G35" s="263">
        <f>ROUND(E35*F35,2)</f>
        <v>0</v>
      </c>
      <c r="H35" s="262">
        <v>0</v>
      </c>
      <c r="I35" s="263">
        <f>ROUND(E35*H35,2)</f>
        <v>0</v>
      </c>
      <c r="J35" s="262">
        <v>189</v>
      </c>
      <c r="K35" s="263">
        <f>ROUND(E35*J35,2)</f>
        <v>127008</v>
      </c>
      <c r="L35" s="263">
        <v>21</v>
      </c>
      <c r="M35" s="263">
        <f>G35*(1+L35/100)</f>
        <v>0</v>
      </c>
      <c r="N35" s="261">
        <v>0</v>
      </c>
      <c r="O35" s="261">
        <f>ROUND(E35*N35,2)</f>
        <v>0</v>
      </c>
      <c r="P35" s="261">
        <v>0</v>
      </c>
      <c r="Q35" s="261">
        <f>ROUND(E35*P35,2)</f>
        <v>0</v>
      </c>
      <c r="R35" s="263"/>
      <c r="S35" s="263" t="s">
        <v>109</v>
      </c>
      <c r="T35" s="263" t="s">
        <v>109</v>
      </c>
      <c r="U35" s="158">
        <v>0.41599999999999998</v>
      </c>
      <c r="V35" s="158">
        <f>ROUND(E35*U35,2)</f>
        <v>279.55</v>
      </c>
      <c r="W35" s="158"/>
      <c r="X35" s="158" t="s">
        <v>110</v>
      </c>
      <c r="Y35" s="158" t="s">
        <v>111</v>
      </c>
      <c r="Z35" s="148"/>
      <c r="AA35" s="148"/>
      <c r="AB35" s="148"/>
      <c r="AC35" s="148"/>
      <c r="AD35" s="148"/>
      <c r="AE35" s="148"/>
      <c r="AF35" s="148"/>
      <c r="AG35" s="148" t="s">
        <v>112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>
      <c r="A36" s="155"/>
      <c r="B36" s="156"/>
      <c r="C36" s="363" t="s">
        <v>140</v>
      </c>
      <c r="D36" s="364"/>
      <c r="E36" s="364"/>
      <c r="F36" s="364"/>
      <c r="G36" s="36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118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>
      <c r="A37" s="155"/>
      <c r="B37" s="156"/>
      <c r="C37" s="188" t="s">
        <v>141</v>
      </c>
      <c r="D37" s="159"/>
      <c r="E37" s="160">
        <v>672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114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257">
        <v>12</v>
      </c>
      <c r="B38" s="258" t="s">
        <v>142</v>
      </c>
      <c r="C38" s="259" t="s">
        <v>143</v>
      </c>
      <c r="D38" s="260" t="s">
        <v>135</v>
      </c>
      <c r="E38" s="261">
        <f>E40</f>
        <v>672</v>
      </c>
      <c r="F38" s="262">
        <v>0</v>
      </c>
      <c r="G38" s="263">
        <f>ROUND(E38*F38,2)</f>
        <v>0</v>
      </c>
      <c r="H38" s="262">
        <v>0</v>
      </c>
      <c r="I38" s="263">
        <f>ROUND(E38*H38,2)</f>
        <v>0</v>
      </c>
      <c r="J38" s="262">
        <v>6.1</v>
      </c>
      <c r="K38" s="263">
        <f>ROUND(E38*J38,2)</f>
        <v>4099.2</v>
      </c>
      <c r="L38" s="263">
        <v>21</v>
      </c>
      <c r="M38" s="263">
        <f>G38*(1+L38/100)</f>
        <v>0</v>
      </c>
      <c r="N38" s="261">
        <v>1.2999999999999999E-4</v>
      </c>
      <c r="O38" s="261">
        <f>ROUND(E38*N38,2)</f>
        <v>0.09</v>
      </c>
      <c r="P38" s="261">
        <v>0</v>
      </c>
      <c r="Q38" s="261">
        <f>ROUND(E38*P38,2)</f>
        <v>0</v>
      </c>
      <c r="R38" s="263"/>
      <c r="S38" s="263" t="s">
        <v>109</v>
      </c>
      <c r="T38" s="263" t="s">
        <v>109</v>
      </c>
      <c r="U38" s="158">
        <v>1.0999999999999999E-2</v>
      </c>
      <c r="V38" s="158">
        <f>ROUND(E38*U38,2)</f>
        <v>7.39</v>
      </c>
      <c r="W38" s="158"/>
      <c r="X38" s="158" t="s">
        <v>110</v>
      </c>
      <c r="Y38" s="158" t="s">
        <v>111</v>
      </c>
      <c r="Z38" s="148"/>
      <c r="AA38" s="148"/>
      <c r="AB38" s="148"/>
      <c r="AC38" s="148"/>
      <c r="AD38" s="148"/>
      <c r="AE38" s="148"/>
      <c r="AF38" s="148"/>
      <c r="AG38" s="148" t="s">
        <v>112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>
      <c r="A39" s="155"/>
      <c r="B39" s="156"/>
      <c r="C39" s="363" t="s">
        <v>144</v>
      </c>
      <c r="D39" s="364"/>
      <c r="E39" s="364"/>
      <c r="F39" s="364"/>
      <c r="G39" s="36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118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>
      <c r="A40" s="155"/>
      <c r="B40" s="156"/>
      <c r="C40" s="188" t="s">
        <v>141</v>
      </c>
      <c r="D40" s="159"/>
      <c r="E40" s="160">
        <v>672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114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>
      <c r="A41" s="171">
        <v>13</v>
      </c>
      <c r="B41" s="172" t="s">
        <v>145</v>
      </c>
      <c r="C41" s="187" t="s">
        <v>146</v>
      </c>
      <c r="D41" s="173" t="s">
        <v>147</v>
      </c>
      <c r="E41" s="174">
        <f>E43</f>
        <v>2392.9488000000001</v>
      </c>
      <c r="F41" s="175">
        <v>0</v>
      </c>
      <c r="G41" s="176">
        <f>ROUND(E41*F41,2)</f>
        <v>0</v>
      </c>
      <c r="H41" s="175">
        <v>0</v>
      </c>
      <c r="I41" s="176">
        <f>ROUND(E41*H41,2)</f>
        <v>0</v>
      </c>
      <c r="J41" s="175">
        <v>280</v>
      </c>
      <c r="K41" s="176">
        <f>ROUND(E41*J41,2)</f>
        <v>670025.66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109</v>
      </c>
      <c r="T41" s="177" t="s">
        <v>109</v>
      </c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>
      <c r="A42" s="155"/>
      <c r="B42" s="156"/>
      <c r="C42" s="363" t="s">
        <v>459</v>
      </c>
      <c r="D42" s="364"/>
      <c r="E42" s="364"/>
      <c r="F42" s="364"/>
      <c r="G42" s="364"/>
      <c r="H42" s="197"/>
      <c r="I42" s="158"/>
      <c r="J42" s="197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>
      <c r="A43" s="155"/>
      <c r="B43" s="156"/>
      <c r="C43" s="188" t="s">
        <v>460</v>
      </c>
      <c r="D43" s="159"/>
      <c r="E43" s="160">
        <v>2392.9488000000001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257">
        <v>14</v>
      </c>
      <c r="B44" s="258" t="s">
        <v>148</v>
      </c>
      <c r="C44" s="259" t="s">
        <v>149</v>
      </c>
      <c r="D44" s="260" t="s">
        <v>135</v>
      </c>
      <c r="E44" s="261">
        <f>E46</f>
        <v>672</v>
      </c>
      <c r="F44" s="262">
        <v>0</v>
      </c>
      <c r="G44" s="263">
        <f>ROUND(E44*F44,2)</f>
        <v>0</v>
      </c>
      <c r="H44" s="262">
        <v>11.8</v>
      </c>
      <c r="I44" s="263">
        <f>ROUND(E44*H44,2)</f>
        <v>7929.6</v>
      </c>
      <c r="J44" s="262">
        <v>41.4</v>
      </c>
      <c r="K44" s="263">
        <f>ROUND(E44*J44,2)</f>
        <v>27820.799999999999</v>
      </c>
      <c r="L44" s="263">
        <v>21</v>
      </c>
      <c r="M44" s="263">
        <f>G44*(1+L44/100)</f>
        <v>0</v>
      </c>
      <c r="N44" s="261">
        <v>1.2999999999999999E-4</v>
      </c>
      <c r="O44" s="261">
        <f>ROUND(E44*N44,2)</f>
        <v>0.09</v>
      </c>
      <c r="P44" s="261">
        <v>0</v>
      </c>
      <c r="Q44" s="261">
        <f>ROUND(E44*P44,2)</f>
        <v>0</v>
      </c>
      <c r="R44" s="263"/>
      <c r="S44" s="263" t="s">
        <v>109</v>
      </c>
      <c r="T44" s="263" t="s">
        <v>109</v>
      </c>
      <c r="U44" s="158">
        <v>7.0639999999999994E-2</v>
      </c>
      <c r="V44" s="158">
        <f>ROUND(E44*U44,2)</f>
        <v>47.47</v>
      </c>
      <c r="W44" s="158"/>
      <c r="X44" s="158" t="s">
        <v>150</v>
      </c>
      <c r="Y44" s="158" t="s">
        <v>111</v>
      </c>
      <c r="Z44" s="148"/>
      <c r="AA44" s="148"/>
      <c r="AB44" s="148"/>
      <c r="AC44" s="148"/>
      <c r="AD44" s="148"/>
      <c r="AE44" s="148"/>
      <c r="AF44" s="148"/>
      <c r="AG44" s="148" t="s">
        <v>151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>
      <c r="A45" s="155"/>
      <c r="B45" s="156"/>
      <c r="C45" s="363" t="s">
        <v>152</v>
      </c>
      <c r="D45" s="364"/>
      <c r="E45" s="364"/>
      <c r="F45" s="364"/>
      <c r="G45" s="36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118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>
      <c r="A46" s="155"/>
      <c r="B46" s="156"/>
      <c r="C46" s="188" t="s">
        <v>153</v>
      </c>
      <c r="D46" s="159"/>
      <c r="E46" s="160">
        <v>672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114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71">
        <v>15</v>
      </c>
      <c r="B47" s="172" t="s">
        <v>154</v>
      </c>
      <c r="C47" s="187" t="s">
        <v>155</v>
      </c>
      <c r="D47" s="173" t="s">
        <v>156</v>
      </c>
      <c r="E47" s="174">
        <f>E49</f>
        <v>16.8</v>
      </c>
      <c r="F47" s="175">
        <v>0</v>
      </c>
      <c r="G47" s="176">
        <f>ROUND(E47*F47,2)</f>
        <v>0</v>
      </c>
      <c r="H47" s="175">
        <v>162</v>
      </c>
      <c r="I47" s="176">
        <f>ROUND(E47*H47,2)</f>
        <v>2721.6</v>
      </c>
      <c r="J47" s="175">
        <v>0</v>
      </c>
      <c r="K47" s="176">
        <f>ROUND(E47*J47,2)</f>
        <v>0</v>
      </c>
      <c r="L47" s="176">
        <v>21</v>
      </c>
      <c r="M47" s="176">
        <f>G47*(1+L47/100)</f>
        <v>0</v>
      </c>
      <c r="N47" s="174">
        <v>1E-3</v>
      </c>
      <c r="O47" s="174">
        <f>ROUND(E47*N47,2)</f>
        <v>0.02</v>
      </c>
      <c r="P47" s="174">
        <v>0</v>
      </c>
      <c r="Q47" s="174">
        <f>ROUND(E47*P47,2)</f>
        <v>0</v>
      </c>
      <c r="R47" s="176" t="s">
        <v>157</v>
      </c>
      <c r="S47" s="176" t="s">
        <v>109</v>
      </c>
      <c r="T47" s="177" t="s">
        <v>109</v>
      </c>
      <c r="U47" s="158">
        <v>0</v>
      </c>
      <c r="V47" s="158">
        <f>ROUND(E47*U47,2)</f>
        <v>0</v>
      </c>
      <c r="W47" s="158"/>
      <c r="X47" s="158" t="s">
        <v>158</v>
      </c>
      <c r="Y47" s="158" t="s">
        <v>111</v>
      </c>
      <c r="Z47" s="148"/>
      <c r="AA47" s="148"/>
      <c r="AB47" s="148"/>
      <c r="AC47" s="148"/>
      <c r="AD47" s="148"/>
      <c r="AE47" s="148"/>
      <c r="AF47" s="148"/>
      <c r="AG47" s="148" t="s">
        <v>159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>
      <c r="A48" s="155"/>
      <c r="B48" s="156"/>
      <c r="C48" s="363" t="s">
        <v>160</v>
      </c>
      <c r="D48" s="364"/>
      <c r="E48" s="364"/>
      <c r="F48" s="364"/>
      <c r="G48" s="36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118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>
      <c r="A49" s="155"/>
      <c r="B49" s="156"/>
      <c r="C49" s="188" t="s">
        <v>161</v>
      </c>
      <c r="D49" s="159"/>
      <c r="E49" s="160">
        <v>16.8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114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14">
      <c r="A50" s="164" t="s">
        <v>104</v>
      </c>
      <c r="B50" s="165" t="s">
        <v>58</v>
      </c>
      <c r="C50" s="186" t="s">
        <v>59</v>
      </c>
      <c r="D50" s="166"/>
      <c r="E50" s="167"/>
      <c r="F50" s="168"/>
      <c r="G50" s="168">
        <f>G51+G57+G63+G68+G70+G73</f>
        <v>0</v>
      </c>
      <c r="H50" s="168"/>
      <c r="I50" s="168">
        <f>SUM(I51:I74)</f>
        <v>133610.72</v>
      </c>
      <c r="J50" s="168"/>
      <c r="K50" s="168">
        <f>SUM(K51:K74)</f>
        <v>108144.27000000002</v>
      </c>
      <c r="L50" s="168"/>
      <c r="M50" s="168">
        <f>SUM(M51:M74)</f>
        <v>0</v>
      </c>
      <c r="N50" s="167"/>
      <c r="O50" s="167">
        <f>SUM(O51:O74)</f>
        <v>285.07999999999993</v>
      </c>
      <c r="P50" s="167"/>
      <c r="Q50" s="167">
        <f>SUM(Q51:Q74)</f>
        <v>0</v>
      </c>
      <c r="R50" s="168"/>
      <c r="S50" s="168"/>
      <c r="T50" s="169"/>
      <c r="U50" s="163"/>
      <c r="V50" s="163">
        <f>SUM(V51:V74)</f>
        <v>222.15000000000003</v>
      </c>
      <c r="W50" s="163"/>
      <c r="X50" s="163"/>
      <c r="Y50" s="163"/>
      <c r="AG50" t="s">
        <v>105</v>
      </c>
    </row>
    <row r="51" spans="1:60" ht="12.75" customHeight="1" outlineLevel="1">
      <c r="A51" s="171">
        <v>16</v>
      </c>
      <c r="B51" s="172" t="s">
        <v>162</v>
      </c>
      <c r="C51" s="187" t="s">
        <v>163</v>
      </c>
      <c r="D51" s="173" t="s">
        <v>108</v>
      </c>
      <c r="E51" s="174">
        <f>SUM(E52:E56)</f>
        <v>138.41550799999999</v>
      </c>
      <c r="F51" s="175">
        <v>0</v>
      </c>
      <c r="G51" s="176">
        <f>ROUND(E51*F51,2)</f>
        <v>0</v>
      </c>
      <c r="H51" s="175">
        <v>663.52</v>
      </c>
      <c r="I51" s="176">
        <f>ROUND(E51*H51,2)</f>
        <v>91841.46</v>
      </c>
      <c r="J51" s="175">
        <v>344.48</v>
      </c>
      <c r="K51" s="176">
        <f>ROUND(E51*J51,2)</f>
        <v>47681.37</v>
      </c>
      <c r="L51" s="176">
        <v>21</v>
      </c>
      <c r="M51" s="176">
        <f>G51*(1+L51/100)</f>
        <v>0</v>
      </c>
      <c r="N51" s="174">
        <v>1.9205000000000001</v>
      </c>
      <c r="O51" s="174">
        <f>ROUND(E51*N51,2)</f>
        <v>265.83</v>
      </c>
      <c r="P51" s="174">
        <v>0</v>
      </c>
      <c r="Q51" s="174">
        <f>ROUND(E51*P51,2)</f>
        <v>0</v>
      </c>
      <c r="R51" s="176"/>
      <c r="S51" s="176" t="s">
        <v>109</v>
      </c>
      <c r="T51" s="177" t="s">
        <v>109</v>
      </c>
      <c r="U51" s="158">
        <v>0.76</v>
      </c>
      <c r="V51" s="158">
        <f>ROUND(E51*U51,2)</f>
        <v>105.2</v>
      </c>
      <c r="W51" s="158"/>
      <c r="X51" s="158" t="s">
        <v>110</v>
      </c>
      <c r="Y51" s="158" t="s">
        <v>111</v>
      </c>
      <c r="Z51" s="148"/>
      <c r="AA51" s="148"/>
      <c r="AB51" s="148"/>
      <c r="AC51" s="148"/>
      <c r="AD51" s="148"/>
      <c r="AE51" s="148"/>
      <c r="AF51" s="148"/>
      <c r="AG51" s="148" t="s">
        <v>112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88" t="s">
        <v>449</v>
      </c>
      <c r="D52" s="196"/>
      <c r="E52" s="160">
        <v>9.1949000000000005</v>
      </c>
      <c r="F52" s="271"/>
      <c r="G52" s="158"/>
      <c r="H52" s="197"/>
      <c r="I52" s="158"/>
      <c r="J52" s="197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>
      <c r="A53" s="155"/>
      <c r="B53" s="156"/>
      <c r="C53" s="188" t="s">
        <v>400</v>
      </c>
      <c r="D53" s="159"/>
      <c r="E53" s="160">
        <v>48.266368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114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>
      <c r="A54" s="155"/>
      <c r="B54" s="156"/>
      <c r="C54" s="188" t="s">
        <v>401</v>
      </c>
      <c r="D54" s="159"/>
      <c r="E54" s="160">
        <v>10.19712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206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>
      <c r="A55" s="155"/>
      <c r="B55" s="156"/>
      <c r="C55" s="188" t="s">
        <v>434</v>
      </c>
      <c r="D55" s="159"/>
      <c r="E55" s="160">
        <v>59.397120000000001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>
      <c r="A56" s="155"/>
      <c r="B56" s="156"/>
      <c r="C56" s="188" t="s">
        <v>402</v>
      </c>
      <c r="D56" s="159"/>
      <c r="E56" s="160">
        <v>11.36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114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71">
        <v>17</v>
      </c>
      <c r="B57" s="172" t="s">
        <v>166</v>
      </c>
      <c r="C57" s="187" t="s">
        <v>167</v>
      </c>
      <c r="D57" s="173" t="s">
        <v>135</v>
      </c>
      <c r="E57" s="174">
        <f>E59+E60+E61</f>
        <v>787.2</v>
      </c>
      <c r="F57" s="175">
        <v>0</v>
      </c>
      <c r="G57" s="176">
        <f>ROUND(E57*F57,2)</f>
        <v>0</v>
      </c>
      <c r="H57" s="175">
        <v>6.32</v>
      </c>
      <c r="I57" s="176">
        <f>ROUND(E57*H57,2)</f>
        <v>4975.1000000000004</v>
      </c>
      <c r="J57" s="175">
        <v>37.880000000000003</v>
      </c>
      <c r="K57" s="176">
        <f>ROUND(E57*J57,2)</f>
        <v>29819.14</v>
      </c>
      <c r="L57" s="176">
        <v>21</v>
      </c>
      <c r="M57" s="176">
        <f>G57*(1+L57/100)</f>
        <v>0</v>
      </c>
      <c r="N57" s="174">
        <v>1.8000000000000001E-4</v>
      </c>
      <c r="O57" s="174">
        <f>ROUND(E57*N57,2)</f>
        <v>0.14000000000000001</v>
      </c>
      <c r="P57" s="174">
        <v>0</v>
      </c>
      <c r="Q57" s="174">
        <f>ROUND(E57*P57,2)</f>
        <v>0</v>
      </c>
      <c r="R57" s="176"/>
      <c r="S57" s="176" t="s">
        <v>109</v>
      </c>
      <c r="T57" s="177" t="s">
        <v>109</v>
      </c>
      <c r="U57" s="158">
        <v>7.4999999999999997E-2</v>
      </c>
      <c r="V57" s="158">
        <f>ROUND(E57*U57,2)</f>
        <v>59.04</v>
      </c>
      <c r="W57" s="158"/>
      <c r="X57" s="158" t="s">
        <v>110</v>
      </c>
      <c r="Y57" s="158" t="s">
        <v>111</v>
      </c>
      <c r="Z57" s="148"/>
      <c r="AA57" s="148"/>
      <c r="AB57" s="148"/>
      <c r="AC57" s="148"/>
      <c r="AD57" s="148"/>
      <c r="AE57" s="148"/>
      <c r="AF57" s="148"/>
      <c r="AG57" s="148" t="s">
        <v>128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>
      <c r="A58" s="155"/>
      <c r="B58" s="156"/>
      <c r="C58" s="363" t="s">
        <v>403</v>
      </c>
      <c r="D58" s="364"/>
      <c r="E58" s="364"/>
      <c r="F58" s="364"/>
      <c r="G58" s="36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118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s="284" customFormat="1" outlineLevel="2">
      <c r="A59" s="242"/>
      <c r="B59" s="243"/>
      <c r="C59" s="244" t="s">
        <v>450</v>
      </c>
      <c r="D59" s="245"/>
      <c r="E59" s="246">
        <v>228.8</v>
      </c>
      <c r="F59" s="247"/>
      <c r="G59" s="247"/>
      <c r="H59" s="247"/>
      <c r="I59" s="247"/>
      <c r="J59" s="247"/>
      <c r="K59" s="247"/>
      <c r="L59" s="247"/>
      <c r="M59" s="247"/>
      <c r="N59" s="248"/>
      <c r="O59" s="248"/>
      <c r="P59" s="248"/>
      <c r="Q59" s="248"/>
      <c r="R59" s="247"/>
      <c r="S59" s="247"/>
      <c r="T59" s="247"/>
      <c r="U59" s="247"/>
      <c r="V59" s="247"/>
      <c r="W59" s="247"/>
      <c r="X59" s="247"/>
      <c r="Y59" s="247"/>
      <c r="Z59" s="285"/>
      <c r="AA59" s="285"/>
      <c r="AB59" s="285"/>
      <c r="AC59" s="285"/>
      <c r="AD59" s="285"/>
      <c r="AE59" s="285"/>
      <c r="AF59" s="285"/>
      <c r="AG59" s="285" t="s">
        <v>114</v>
      </c>
      <c r="AH59" s="285">
        <v>0</v>
      </c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</row>
    <row r="60" spans="1:60" s="284" customFormat="1" outlineLevel="2">
      <c r="A60" s="242"/>
      <c r="B60" s="243"/>
      <c r="C60" s="244" t="s">
        <v>451</v>
      </c>
      <c r="D60" s="245"/>
      <c r="E60" s="246">
        <v>378.4</v>
      </c>
      <c r="F60" s="247"/>
      <c r="G60" s="247"/>
      <c r="H60" s="247"/>
      <c r="I60" s="247"/>
      <c r="J60" s="247"/>
      <c r="K60" s="247"/>
      <c r="L60" s="247"/>
      <c r="M60" s="247"/>
      <c r="N60" s="248"/>
      <c r="O60" s="248"/>
      <c r="P60" s="248"/>
      <c r="Q60" s="248"/>
      <c r="R60" s="247"/>
      <c r="S60" s="247"/>
      <c r="T60" s="247"/>
      <c r="U60" s="247"/>
      <c r="V60" s="247"/>
      <c r="W60" s="247"/>
      <c r="X60" s="247"/>
      <c r="Y60" s="247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</row>
    <row r="61" spans="1:60" s="284" customFormat="1" outlineLevel="2">
      <c r="A61" s="242"/>
      <c r="B61" s="243"/>
      <c r="C61" s="244" t="s">
        <v>452</v>
      </c>
      <c r="D61" s="245"/>
      <c r="E61" s="246">
        <v>180</v>
      </c>
      <c r="F61" s="247"/>
      <c r="G61" s="247"/>
      <c r="H61" s="247"/>
      <c r="I61" s="247"/>
      <c r="J61" s="247"/>
      <c r="K61" s="247"/>
      <c r="L61" s="247"/>
      <c r="M61" s="247"/>
      <c r="N61" s="248"/>
      <c r="O61" s="248"/>
      <c r="P61" s="248"/>
      <c r="Q61" s="248"/>
      <c r="R61" s="247"/>
      <c r="S61" s="247"/>
      <c r="T61" s="247"/>
      <c r="U61" s="247"/>
      <c r="V61" s="247"/>
      <c r="W61" s="247"/>
      <c r="X61" s="247"/>
      <c r="Y61" s="247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</row>
    <row r="62" spans="1:60" hidden="1" outlineLevel="3">
      <c r="A62" s="155"/>
      <c r="B62" s="156"/>
      <c r="C62" s="188"/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114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71">
        <v>18</v>
      </c>
      <c r="B63" s="172" t="s">
        <v>171</v>
      </c>
      <c r="C63" s="187" t="s">
        <v>172</v>
      </c>
      <c r="D63" s="173" t="s">
        <v>108</v>
      </c>
      <c r="E63" s="174">
        <f>E64+E65</f>
        <v>9.3439999999999994</v>
      </c>
      <c r="F63" s="175">
        <v>0</v>
      </c>
      <c r="G63" s="176">
        <f>ROUND(E63*F63,2)</f>
        <v>0</v>
      </c>
      <c r="H63" s="175">
        <v>630.55999999999995</v>
      </c>
      <c r="I63" s="176">
        <f>ROUND(E63*H63,2)</f>
        <v>5891.95</v>
      </c>
      <c r="J63" s="175">
        <v>557.44000000000005</v>
      </c>
      <c r="K63" s="176">
        <f>ROUND(E63*J63,2)</f>
        <v>5208.72</v>
      </c>
      <c r="L63" s="176">
        <v>21</v>
      </c>
      <c r="M63" s="176">
        <f>G63*(1+L63/100)</f>
        <v>0</v>
      </c>
      <c r="N63" s="174">
        <v>1.9205000000000001</v>
      </c>
      <c r="O63" s="174">
        <f>ROUND(E63*N63,2)</f>
        <v>17.95</v>
      </c>
      <c r="P63" s="174">
        <v>0</v>
      </c>
      <c r="Q63" s="174">
        <f>ROUND(E63*P63,2)</f>
        <v>0</v>
      </c>
      <c r="R63" s="176"/>
      <c r="S63" s="176" t="s">
        <v>109</v>
      </c>
      <c r="T63" s="177" t="s">
        <v>109</v>
      </c>
      <c r="U63" s="158">
        <v>0.96499999999999997</v>
      </c>
      <c r="V63" s="158">
        <f>ROUND(E63*U63,2)</f>
        <v>9.02</v>
      </c>
      <c r="W63" s="158"/>
      <c r="X63" s="158" t="s">
        <v>110</v>
      </c>
      <c r="Y63" s="158" t="s">
        <v>111</v>
      </c>
      <c r="Z63" s="148"/>
      <c r="AA63" s="148"/>
      <c r="AB63" s="148"/>
      <c r="AC63" s="148"/>
      <c r="AD63" s="148"/>
      <c r="AE63" s="148"/>
      <c r="AF63" s="148"/>
      <c r="AG63" s="148" t="s">
        <v>112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268" t="s">
        <v>453</v>
      </c>
      <c r="D64" s="196"/>
      <c r="E64" s="160">
        <v>9.2159999999999993</v>
      </c>
      <c r="F64" s="271"/>
      <c r="G64" s="158"/>
      <c r="H64" s="197"/>
      <c r="I64" s="158"/>
      <c r="J64" s="197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>
      <c r="A65" s="155"/>
      <c r="B65" s="156"/>
      <c r="C65" s="188" t="s">
        <v>430</v>
      </c>
      <c r="D65" s="159"/>
      <c r="E65" s="160">
        <v>0.128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114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idden="1" outlineLevel="3">
      <c r="A66" s="155"/>
      <c r="B66" s="156"/>
      <c r="C66" s="188" t="s">
        <v>174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114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idden="1" outlineLevel="3">
      <c r="A67" s="155"/>
      <c r="B67" s="156"/>
      <c r="C67" s="188" t="s">
        <v>175</v>
      </c>
      <c r="D67" s="159"/>
      <c r="E67" s="160">
        <v>1.782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114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71">
        <v>19</v>
      </c>
      <c r="B68" s="172" t="s">
        <v>176</v>
      </c>
      <c r="C68" s="187" t="s">
        <v>177</v>
      </c>
      <c r="D68" s="173" t="s">
        <v>178</v>
      </c>
      <c r="E68" s="174">
        <f>E69</f>
        <v>8</v>
      </c>
      <c r="F68" s="175">
        <v>0</v>
      </c>
      <c r="G68" s="176">
        <f>ROUND(E68*F68,2)</f>
        <v>0</v>
      </c>
      <c r="H68" s="175">
        <v>72.64</v>
      </c>
      <c r="I68" s="176">
        <f>ROUND(E68*H68,2)</f>
        <v>581.12</v>
      </c>
      <c r="J68" s="175">
        <v>425.86</v>
      </c>
      <c r="K68" s="176">
        <f>ROUND(E68*J68,2)</f>
        <v>3406.88</v>
      </c>
      <c r="L68" s="176">
        <v>21</v>
      </c>
      <c r="M68" s="176">
        <f>G68*(1+L68/100)</f>
        <v>0</v>
      </c>
      <c r="N68" s="174">
        <v>5.9100000000000003E-3</v>
      </c>
      <c r="O68" s="174">
        <f>ROUND(E68*N68,2)</f>
        <v>0.05</v>
      </c>
      <c r="P68" s="174">
        <v>0</v>
      </c>
      <c r="Q68" s="174">
        <f>ROUND(E68*P68,2)</f>
        <v>0</v>
      </c>
      <c r="R68" s="176"/>
      <c r="S68" s="176" t="s">
        <v>109</v>
      </c>
      <c r="T68" s="177" t="s">
        <v>109</v>
      </c>
      <c r="U68" s="158">
        <v>0.81100000000000005</v>
      </c>
      <c r="V68" s="158">
        <f>ROUND(E68*U68,2)</f>
        <v>6.49</v>
      </c>
      <c r="W68" s="158"/>
      <c r="X68" s="158" t="s">
        <v>110</v>
      </c>
      <c r="Y68" s="158" t="s">
        <v>111</v>
      </c>
      <c r="Z68" s="148"/>
      <c r="AA68" s="148"/>
      <c r="AB68" s="148"/>
      <c r="AC68" s="148"/>
      <c r="AD68" s="148"/>
      <c r="AE68" s="148"/>
      <c r="AF68" s="148"/>
      <c r="AG68" s="148" t="s">
        <v>128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>
      <c r="A69" s="155"/>
      <c r="B69" s="156"/>
      <c r="C69" s="268" t="s">
        <v>326</v>
      </c>
      <c r="D69" s="159"/>
      <c r="E69" s="160">
        <v>8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114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71">
        <v>20</v>
      </c>
      <c r="B70" s="172" t="s">
        <v>180</v>
      </c>
      <c r="C70" s="187" t="s">
        <v>181</v>
      </c>
      <c r="D70" s="173" t="s">
        <v>178</v>
      </c>
      <c r="E70" s="174">
        <f>E71</f>
        <v>32</v>
      </c>
      <c r="F70" s="175">
        <v>0</v>
      </c>
      <c r="G70" s="176">
        <f>ROUND(E70*F70,2)</f>
        <v>0</v>
      </c>
      <c r="H70" s="175">
        <v>219.62</v>
      </c>
      <c r="I70" s="176">
        <f>ROUND(E70*H70,2)</f>
        <v>7027.84</v>
      </c>
      <c r="J70" s="175">
        <v>688.38</v>
      </c>
      <c r="K70" s="176">
        <f>ROUND(E70*J70,2)</f>
        <v>22028.16</v>
      </c>
      <c r="L70" s="176">
        <v>21</v>
      </c>
      <c r="M70" s="176">
        <f>G70*(1+L70/100)</f>
        <v>0</v>
      </c>
      <c r="N70" s="174">
        <v>1.8409999999999999E-2</v>
      </c>
      <c r="O70" s="174">
        <f>ROUND(E70*N70,2)</f>
        <v>0.59</v>
      </c>
      <c r="P70" s="174">
        <v>0</v>
      </c>
      <c r="Q70" s="174">
        <f>ROUND(E70*P70,2)</f>
        <v>0</v>
      </c>
      <c r="R70" s="176"/>
      <c r="S70" s="176" t="s">
        <v>109</v>
      </c>
      <c r="T70" s="177" t="s">
        <v>109</v>
      </c>
      <c r="U70" s="158">
        <v>1.325</v>
      </c>
      <c r="V70" s="158">
        <f>ROUND(E70*U70,2)</f>
        <v>42.4</v>
      </c>
      <c r="W70" s="158"/>
      <c r="X70" s="158" t="s">
        <v>110</v>
      </c>
      <c r="Y70" s="158" t="s">
        <v>111</v>
      </c>
      <c r="Z70" s="148"/>
      <c r="AA70" s="148"/>
      <c r="AB70" s="148"/>
      <c r="AC70" s="148"/>
      <c r="AD70" s="148"/>
      <c r="AE70" s="148"/>
      <c r="AF70" s="148"/>
      <c r="AG70" s="148" t="s">
        <v>112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>
      <c r="A71" s="155"/>
      <c r="B71" s="156"/>
      <c r="C71" s="188" t="s">
        <v>182</v>
      </c>
      <c r="D71" s="159"/>
      <c r="E71" s="160">
        <v>32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114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4" hidden="1" outlineLevel="1">
      <c r="A72" s="207">
        <v>19</v>
      </c>
      <c r="B72" s="208" t="s">
        <v>183</v>
      </c>
      <c r="C72" s="209" t="s">
        <v>184</v>
      </c>
      <c r="D72" s="210" t="s">
        <v>185</v>
      </c>
      <c r="E72" s="211">
        <v>0</v>
      </c>
      <c r="F72" s="212">
        <v>330680</v>
      </c>
      <c r="G72" s="213">
        <f>ROUND(E72*F72,2)</f>
        <v>0</v>
      </c>
      <c r="H72" s="212">
        <v>276678.44</v>
      </c>
      <c r="I72" s="213">
        <f>ROUND(E72*H72,2)</f>
        <v>0</v>
      </c>
      <c r="J72" s="212">
        <v>54001.56</v>
      </c>
      <c r="K72" s="213">
        <f>ROUND(E72*J72,2)</f>
        <v>0</v>
      </c>
      <c r="L72" s="213">
        <v>21</v>
      </c>
      <c r="M72" s="213">
        <f>G72*(1+L72/100)</f>
        <v>0</v>
      </c>
      <c r="N72" s="211">
        <v>10.64846</v>
      </c>
      <c r="O72" s="211">
        <f>ROUND(E72*N72,2)</f>
        <v>0</v>
      </c>
      <c r="P72" s="211">
        <v>0</v>
      </c>
      <c r="Q72" s="211">
        <f>ROUND(E72*P72,2)</f>
        <v>0</v>
      </c>
      <c r="R72" s="213"/>
      <c r="S72" s="213" t="s">
        <v>109</v>
      </c>
      <c r="T72" s="214" t="s">
        <v>109</v>
      </c>
      <c r="U72" s="158">
        <v>79.201310000000007</v>
      </c>
      <c r="V72" s="158">
        <f>ROUND(E72*U72,2)</f>
        <v>0</v>
      </c>
      <c r="W72" s="158"/>
      <c r="X72" s="158" t="s">
        <v>150</v>
      </c>
      <c r="Y72" s="158" t="s">
        <v>111</v>
      </c>
      <c r="Z72" s="148"/>
      <c r="AA72" s="148"/>
      <c r="AB72" s="148">
        <v>0</v>
      </c>
      <c r="AC72" s="148"/>
      <c r="AD72" s="148"/>
      <c r="AE72" s="148"/>
      <c r="AF72" s="148"/>
      <c r="AG72" s="148" t="s">
        <v>151</v>
      </c>
      <c r="AH72" s="148"/>
      <c r="AI72" s="148"/>
      <c r="AJ72" s="148"/>
      <c r="AK72" s="148"/>
      <c r="AL72" s="148"/>
      <c r="AM72" s="148"/>
      <c r="AN72" s="148"/>
      <c r="AO72" s="148"/>
      <c r="AP72" s="249">
        <f>F72</f>
        <v>330680</v>
      </c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71">
        <v>21</v>
      </c>
      <c r="B73" s="187" t="s">
        <v>404</v>
      </c>
      <c r="C73" s="187" t="s">
        <v>405</v>
      </c>
      <c r="D73" s="173" t="s">
        <v>188</v>
      </c>
      <c r="E73" s="174">
        <f>E74</f>
        <v>865.92</v>
      </c>
      <c r="F73" s="175">
        <v>0</v>
      </c>
      <c r="G73" s="176">
        <f>ROUND(E73*F73,2)</f>
        <v>0</v>
      </c>
      <c r="H73" s="175">
        <v>26.9</v>
      </c>
      <c r="I73" s="176">
        <f>ROUND(E73*H73,2)</f>
        <v>23293.25</v>
      </c>
      <c r="J73" s="175">
        <v>0</v>
      </c>
      <c r="K73" s="176">
        <f>ROUND(E73*J73,2)</f>
        <v>0</v>
      </c>
      <c r="L73" s="176">
        <v>21</v>
      </c>
      <c r="M73" s="176">
        <f>G73*(1+L73/100)</f>
        <v>0</v>
      </c>
      <c r="N73" s="174">
        <v>5.9999999999999995E-4</v>
      </c>
      <c r="O73" s="174">
        <f>ROUND(E73*N73,2)</f>
        <v>0.52</v>
      </c>
      <c r="P73" s="174">
        <v>0</v>
      </c>
      <c r="Q73" s="174">
        <f>ROUND(E73*P73,2)</f>
        <v>0</v>
      </c>
      <c r="R73" s="176" t="s">
        <v>157</v>
      </c>
      <c r="S73" s="176" t="s">
        <v>189</v>
      </c>
      <c r="T73" s="177" t="s">
        <v>189</v>
      </c>
      <c r="U73" s="158">
        <v>0</v>
      </c>
      <c r="V73" s="158">
        <f>ROUND(E73*U73,2)</f>
        <v>0</v>
      </c>
      <c r="W73" s="158"/>
      <c r="X73" s="158" t="s">
        <v>158</v>
      </c>
      <c r="Y73" s="158" t="s">
        <v>111</v>
      </c>
      <c r="Z73" s="148"/>
      <c r="AA73" s="148"/>
      <c r="AB73" s="148"/>
      <c r="AC73" s="148"/>
      <c r="AD73" s="148"/>
      <c r="AE73" s="148"/>
      <c r="AF73" s="148"/>
      <c r="AG73" s="148" t="s">
        <v>190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>
      <c r="A74" s="155"/>
      <c r="B74" s="156"/>
      <c r="C74" s="268" t="s">
        <v>461</v>
      </c>
      <c r="D74" s="159"/>
      <c r="E74" s="160">
        <v>865.92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114</v>
      </c>
      <c r="AH74" s="148">
        <v>5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14">
      <c r="A75" s="164" t="s">
        <v>104</v>
      </c>
      <c r="B75" s="165" t="s">
        <v>60</v>
      </c>
      <c r="C75" s="186" t="s">
        <v>61</v>
      </c>
      <c r="D75" s="166"/>
      <c r="E75" s="167"/>
      <c r="F75" s="168"/>
      <c r="G75" s="168">
        <f>G76+G80+G83</f>
        <v>0</v>
      </c>
      <c r="H75" s="168"/>
      <c r="I75" s="168">
        <f>SUM(I76:I88)</f>
        <v>91061.609999999986</v>
      </c>
      <c r="J75" s="168"/>
      <c r="K75" s="168">
        <f>SUM(K76:K88)</f>
        <v>114452.63</v>
      </c>
      <c r="L75" s="168"/>
      <c r="M75" s="168">
        <f>SUM(M76:M88)</f>
        <v>0</v>
      </c>
      <c r="N75" s="167"/>
      <c r="O75" s="167">
        <f>SUM(O76:O88)</f>
        <v>41.54</v>
      </c>
      <c r="P75" s="167"/>
      <c r="Q75" s="167">
        <f>SUM(Q76:Q88)</f>
        <v>0</v>
      </c>
      <c r="R75" s="168"/>
      <c r="S75" s="168"/>
      <c r="T75" s="169"/>
      <c r="U75" s="163"/>
      <c r="V75" s="163">
        <f>SUM(V76:V88)</f>
        <v>112.62</v>
      </c>
      <c r="W75" s="163"/>
      <c r="X75" s="163"/>
      <c r="Y75" s="163"/>
      <c r="AG75" t="s">
        <v>105</v>
      </c>
    </row>
    <row r="76" spans="1:60" outlineLevel="1">
      <c r="A76" s="234">
        <v>22</v>
      </c>
      <c r="B76" s="270" t="s">
        <v>429</v>
      </c>
      <c r="C76" s="236" t="s">
        <v>428</v>
      </c>
      <c r="D76" s="237" t="s">
        <v>108</v>
      </c>
      <c r="E76" s="238">
        <f>E77+E79</f>
        <v>21.632000000000001</v>
      </c>
      <c r="F76" s="175">
        <v>0</v>
      </c>
      <c r="G76" s="240">
        <f>ROUND(E76*F76,2)</f>
        <v>0</v>
      </c>
      <c r="H76" s="239">
        <v>3032.04</v>
      </c>
      <c r="I76" s="240">
        <f>ROUND(E76*H76,2)</f>
        <v>65589.09</v>
      </c>
      <c r="J76" s="239">
        <v>327.96</v>
      </c>
      <c r="K76" s="240">
        <f>ROUND(E76*J76,2)</f>
        <v>7094.43</v>
      </c>
      <c r="L76" s="240">
        <v>21</v>
      </c>
      <c r="M76" s="240">
        <f>G76*(1+L76/100)</f>
        <v>0</v>
      </c>
      <c r="N76" s="174">
        <v>1.9205000000000001</v>
      </c>
      <c r="O76" s="238">
        <f>ROUND(E76*N76,2)</f>
        <v>41.54</v>
      </c>
      <c r="P76" s="238">
        <v>0</v>
      </c>
      <c r="Q76" s="238">
        <f>ROUND(E76*P76,2)</f>
        <v>0</v>
      </c>
      <c r="R76" s="240"/>
      <c r="S76" s="240" t="s">
        <v>109</v>
      </c>
      <c r="T76" s="241" t="s">
        <v>109</v>
      </c>
      <c r="U76" s="158">
        <v>0.47699999999999998</v>
      </c>
      <c r="V76" s="158">
        <f>ROUND(E76*U76,2)</f>
        <v>10.32</v>
      </c>
      <c r="W76" s="158"/>
      <c r="X76" s="158" t="s">
        <v>110</v>
      </c>
      <c r="Y76" s="158" t="s">
        <v>111</v>
      </c>
      <c r="Z76" s="148"/>
      <c r="AA76" s="148"/>
      <c r="AB76" s="229"/>
      <c r="AC76" s="148"/>
      <c r="AD76" s="148"/>
      <c r="AE76" s="148"/>
      <c r="AF76" s="148"/>
      <c r="AG76" s="148" t="s">
        <v>112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s="284" customFormat="1" outlineLevel="2">
      <c r="A77" s="242"/>
      <c r="B77" s="243"/>
      <c r="C77" s="286" t="s">
        <v>431</v>
      </c>
      <c r="D77" s="245"/>
      <c r="E77" s="246">
        <v>1.1519999999999999</v>
      </c>
      <c r="F77" s="247"/>
      <c r="G77" s="247"/>
      <c r="H77" s="247"/>
      <c r="I77" s="247"/>
      <c r="J77" s="247"/>
      <c r="K77" s="247"/>
      <c r="L77" s="247"/>
      <c r="M77" s="247"/>
      <c r="N77" s="248"/>
      <c r="O77" s="248"/>
      <c r="P77" s="248"/>
      <c r="Q77" s="248"/>
      <c r="R77" s="247"/>
      <c r="S77" s="247"/>
      <c r="T77" s="247"/>
      <c r="U77" s="247"/>
      <c r="V77" s="247"/>
      <c r="W77" s="247"/>
      <c r="X77" s="247"/>
      <c r="Y77" s="247"/>
      <c r="Z77" s="285"/>
      <c r="AA77" s="285"/>
      <c r="AB77" s="285"/>
      <c r="AC77" s="285"/>
      <c r="AD77" s="285"/>
      <c r="AE77" s="285"/>
      <c r="AF77" s="285"/>
      <c r="AG77" s="285" t="s">
        <v>114</v>
      </c>
      <c r="AH77" s="285">
        <v>0</v>
      </c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</row>
    <row r="78" spans="1:60" s="284" customFormat="1" hidden="1" outlineLevel="3">
      <c r="A78" s="242"/>
      <c r="B78" s="243"/>
      <c r="C78" s="244" t="s">
        <v>194</v>
      </c>
      <c r="D78" s="245"/>
      <c r="E78" s="246"/>
      <c r="F78" s="247"/>
      <c r="G78" s="247"/>
      <c r="H78" s="247"/>
      <c r="I78" s="247"/>
      <c r="J78" s="247"/>
      <c r="K78" s="247"/>
      <c r="L78" s="247"/>
      <c r="M78" s="247"/>
      <c r="N78" s="248"/>
      <c r="O78" s="248"/>
      <c r="P78" s="248"/>
      <c r="Q78" s="248"/>
      <c r="R78" s="247"/>
      <c r="S78" s="247"/>
      <c r="T78" s="247"/>
      <c r="U78" s="247"/>
      <c r="V78" s="247"/>
      <c r="W78" s="247"/>
      <c r="X78" s="247"/>
      <c r="Y78" s="247"/>
      <c r="Z78" s="285"/>
      <c r="AA78" s="285"/>
      <c r="AB78" s="285"/>
      <c r="AC78" s="285"/>
      <c r="AD78" s="285"/>
      <c r="AE78" s="285"/>
      <c r="AF78" s="285"/>
      <c r="AG78" s="285" t="s">
        <v>114</v>
      </c>
      <c r="AH78" s="285">
        <v>0</v>
      </c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</row>
    <row r="79" spans="1:60" s="284" customFormat="1" outlineLevel="3">
      <c r="A79" s="242"/>
      <c r="B79" s="243"/>
      <c r="C79" s="286" t="s">
        <v>435</v>
      </c>
      <c r="D79" s="245"/>
      <c r="E79" s="246">
        <v>20.48</v>
      </c>
      <c r="F79" s="247"/>
      <c r="G79" s="247"/>
      <c r="H79" s="247"/>
      <c r="I79" s="247"/>
      <c r="J79" s="247"/>
      <c r="K79" s="247"/>
      <c r="L79" s="247"/>
      <c r="M79" s="247"/>
      <c r="N79" s="248"/>
      <c r="O79" s="248"/>
      <c r="P79" s="248"/>
      <c r="Q79" s="248"/>
      <c r="R79" s="247"/>
      <c r="S79" s="247"/>
      <c r="T79" s="247"/>
      <c r="U79" s="247"/>
      <c r="V79" s="247"/>
      <c r="W79" s="247"/>
      <c r="X79" s="247"/>
      <c r="Y79" s="247"/>
      <c r="Z79" s="285"/>
      <c r="AA79" s="285"/>
      <c r="AB79" s="285"/>
      <c r="AC79" s="285"/>
      <c r="AD79" s="285"/>
      <c r="AE79" s="285"/>
      <c r="AF79" s="285"/>
      <c r="AG79" s="285" t="s">
        <v>114</v>
      </c>
      <c r="AH79" s="285">
        <v>0</v>
      </c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</row>
    <row r="80" spans="1:60" s="284" customFormat="1" outlineLevel="1">
      <c r="A80" s="234">
        <v>23</v>
      </c>
      <c r="B80" s="235" t="s">
        <v>406</v>
      </c>
      <c r="C80" s="236" t="s">
        <v>407</v>
      </c>
      <c r="D80" s="237" t="s">
        <v>135</v>
      </c>
      <c r="E80" s="238">
        <f>E81+E82</f>
        <v>113.92</v>
      </c>
      <c r="F80" s="175">
        <v>0</v>
      </c>
      <c r="G80" s="240">
        <f>ROUND(E80*F80,2)</f>
        <v>0</v>
      </c>
      <c r="H80" s="239">
        <v>111.8</v>
      </c>
      <c r="I80" s="240">
        <f>ROUND(E80*H80,2)</f>
        <v>12736.26</v>
      </c>
      <c r="J80" s="239">
        <v>471.2</v>
      </c>
      <c r="K80" s="240">
        <f>ROUND(E80*J80,2)</f>
        <v>53679.1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109</v>
      </c>
      <c r="T80" s="241" t="s">
        <v>109</v>
      </c>
      <c r="U80" s="247">
        <v>0.89800000000000002</v>
      </c>
      <c r="V80" s="247">
        <f>ROUND(E80*U80,2)</f>
        <v>102.3</v>
      </c>
      <c r="W80" s="247"/>
      <c r="X80" s="247" t="s">
        <v>110</v>
      </c>
      <c r="Y80" s="247" t="s">
        <v>111</v>
      </c>
      <c r="Z80" s="285"/>
      <c r="AA80" s="285"/>
      <c r="AB80" s="285"/>
      <c r="AC80" s="285"/>
      <c r="AD80" s="285"/>
      <c r="AE80" s="285"/>
      <c r="AF80" s="285"/>
      <c r="AG80" s="285" t="s">
        <v>112</v>
      </c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</row>
    <row r="81" spans="1:60" s="284" customFormat="1" outlineLevel="1">
      <c r="A81" s="242"/>
      <c r="B81" s="243"/>
      <c r="C81" s="286" t="s">
        <v>436</v>
      </c>
      <c r="D81" s="287"/>
      <c r="E81" s="246">
        <v>102.4</v>
      </c>
      <c r="F81" s="271"/>
      <c r="G81" s="247"/>
      <c r="H81" s="271"/>
      <c r="I81" s="247"/>
      <c r="J81" s="271"/>
      <c r="K81" s="247"/>
      <c r="L81" s="247"/>
      <c r="M81" s="247"/>
      <c r="N81" s="248"/>
      <c r="O81" s="248"/>
      <c r="P81" s="248"/>
      <c r="Q81" s="248"/>
      <c r="R81" s="247"/>
      <c r="S81" s="247"/>
      <c r="T81" s="247"/>
      <c r="U81" s="247"/>
      <c r="V81" s="247"/>
      <c r="W81" s="247"/>
      <c r="X81" s="247"/>
      <c r="Y81" s="247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</row>
    <row r="82" spans="1:60" s="284" customFormat="1" outlineLevel="1">
      <c r="A82" s="242"/>
      <c r="B82" s="243"/>
      <c r="C82" s="244" t="s">
        <v>432</v>
      </c>
      <c r="D82" s="245"/>
      <c r="E82" s="246">
        <v>11.52</v>
      </c>
      <c r="F82" s="247"/>
      <c r="G82" s="247"/>
      <c r="H82" s="247"/>
      <c r="I82" s="247"/>
      <c r="J82" s="247"/>
      <c r="K82" s="247"/>
      <c r="L82" s="247"/>
      <c r="M82" s="247"/>
      <c r="N82" s="248"/>
      <c r="O82" s="248"/>
      <c r="P82" s="248"/>
      <c r="Q82" s="248"/>
      <c r="R82" s="247"/>
      <c r="S82" s="247"/>
      <c r="T82" s="247"/>
      <c r="U82" s="247"/>
      <c r="V82" s="247"/>
      <c r="W82" s="247"/>
      <c r="X82" s="247"/>
      <c r="Y82" s="247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</row>
    <row r="83" spans="1:60" outlineLevel="1">
      <c r="A83" s="171">
        <v>24</v>
      </c>
      <c r="B83" s="172" t="s">
        <v>408</v>
      </c>
      <c r="C83" s="187" t="s">
        <v>409</v>
      </c>
      <c r="D83" s="173" t="s">
        <v>135</v>
      </c>
      <c r="E83" s="174">
        <f>E84+E85</f>
        <v>113.92</v>
      </c>
      <c r="F83" s="175">
        <v>0</v>
      </c>
      <c r="G83" s="176">
        <f>ROUND(E83*F83,2)</f>
        <v>0</v>
      </c>
      <c r="H83" s="175">
        <v>111.8</v>
      </c>
      <c r="I83" s="176">
        <f>ROUND(E83*H83,2)</f>
        <v>12736.26</v>
      </c>
      <c r="J83" s="175">
        <v>471.2</v>
      </c>
      <c r="K83" s="176">
        <f>ROUND(E83*J83,2)</f>
        <v>53679.1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109</v>
      </c>
      <c r="T83" s="177" t="s">
        <v>109</v>
      </c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268" t="s">
        <v>454</v>
      </c>
      <c r="D84" s="196"/>
      <c r="E84" s="160">
        <f>E80</f>
        <v>113.92</v>
      </c>
      <c r="F84" s="271"/>
      <c r="G84" s="158"/>
      <c r="H84" s="197"/>
      <c r="I84" s="158"/>
      <c r="J84" s="197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249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idden="1" outlineLevel="1">
      <c r="A85" s="155"/>
      <c r="B85" s="156"/>
      <c r="C85" s="195"/>
      <c r="D85" s="196"/>
      <c r="E85" s="157"/>
      <c r="F85" s="197"/>
      <c r="G85" s="158"/>
      <c r="H85" s="197"/>
      <c r="I85" s="158"/>
      <c r="J85" s="197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idden="1" outlineLevel="1">
      <c r="A86" s="155"/>
      <c r="B86" s="156"/>
      <c r="C86" s="195"/>
      <c r="D86" s="196"/>
      <c r="E86" s="157"/>
      <c r="F86" s="197"/>
      <c r="G86" s="158"/>
      <c r="H86" s="197"/>
      <c r="I86" s="158"/>
      <c r="J86" s="197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idden="1" outlineLevel="1">
      <c r="A87" s="155"/>
      <c r="B87" s="156"/>
      <c r="C87" s="195"/>
      <c r="D87" s="196"/>
      <c r="E87" s="157"/>
      <c r="F87" s="197"/>
      <c r="G87" s="158"/>
      <c r="H87" s="197"/>
      <c r="I87" s="158"/>
      <c r="J87" s="197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idden="1" outlineLevel="2">
      <c r="A88" s="155"/>
      <c r="B88" s="156"/>
      <c r="C88" s="188" t="s">
        <v>179</v>
      </c>
      <c r="D88" s="159"/>
      <c r="E88" s="160">
        <v>8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114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14">
      <c r="A89" s="164" t="s">
        <v>104</v>
      </c>
      <c r="B89" s="165" t="s">
        <v>64</v>
      </c>
      <c r="C89" s="186" t="s">
        <v>65</v>
      </c>
      <c r="D89" s="166"/>
      <c r="E89" s="167"/>
      <c r="F89" s="168"/>
      <c r="G89" s="168">
        <f>G90+G93+G95+G98+G100+G102+G104+G107</f>
        <v>0</v>
      </c>
      <c r="H89" s="168"/>
      <c r="I89" s="168">
        <f>SUM(I90:I110)</f>
        <v>1130245.7</v>
      </c>
      <c r="J89" s="168"/>
      <c r="K89" s="168">
        <f>SUM(K90:K110)</f>
        <v>1748285.3</v>
      </c>
      <c r="L89" s="168"/>
      <c r="M89" s="168">
        <f>SUM(M90:M110)</f>
        <v>0</v>
      </c>
      <c r="N89" s="167"/>
      <c r="O89" s="167">
        <f>SUM(O90:O110)</f>
        <v>1357.03</v>
      </c>
      <c r="P89" s="167"/>
      <c r="Q89" s="167">
        <f>SUM(Q90:Q110)</f>
        <v>0</v>
      </c>
      <c r="R89" s="168"/>
      <c r="S89" s="168"/>
      <c r="T89" s="169"/>
      <c r="U89" s="163"/>
      <c r="V89" s="163">
        <f>SUM(V90:V110)</f>
        <v>197.13000000000002</v>
      </c>
      <c r="W89" s="163"/>
      <c r="X89" s="163"/>
      <c r="Y89" s="163"/>
      <c r="AG89" t="s">
        <v>105</v>
      </c>
    </row>
    <row r="90" spans="1:60" outlineLevel="1">
      <c r="A90" s="171">
        <v>25</v>
      </c>
      <c r="B90" s="172" t="s">
        <v>204</v>
      </c>
      <c r="C90" s="187" t="s">
        <v>205</v>
      </c>
      <c r="D90" s="173" t="s">
        <v>135</v>
      </c>
      <c r="E90" s="174">
        <f>E91+E92</f>
        <v>1705</v>
      </c>
      <c r="F90" s="175">
        <v>0</v>
      </c>
      <c r="G90" s="176">
        <f>ROUND(E90*F90,2)</f>
        <v>0</v>
      </c>
      <c r="H90" s="175">
        <v>162.44</v>
      </c>
      <c r="I90" s="176">
        <f>ROUND(E90*H90,2)</f>
        <v>276960.2</v>
      </c>
      <c r="J90" s="175">
        <v>50.06</v>
      </c>
      <c r="K90" s="176">
        <f>ROUND(E90*J90,2)</f>
        <v>85352.3</v>
      </c>
      <c r="L90" s="176">
        <v>21</v>
      </c>
      <c r="M90" s="176">
        <f>G90*(1+L90/100)</f>
        <v>0</v>
      </c>
      <c r="N90" s="174">
        <v>0.2979</v>
      </c>
      <c r="O90" s="174">
        <f>ROUND(E90*N90,2)</f>
        <v>507.92</v>
      </c>
      <c r="P90" s="174">
        <v>0</v>
      </c>
      <c r="Q90" s="174">
        <f>ROUND(E90*P90,2)</f>
        <v>0</v>
      </c>
      <c r="R90" s="176"/>
      <c r="S90" s="176" t="s">
        <v>109</v>
      </c>
      <c r="T90" s="177" t="s">
        <v>109</v>
      </c>
      <c r="U90" s="158">
        <v>5.1999999999999998E-2</v>
      </c>
      <c r="V90" s="158">
        <f>ROUND(E90*U90,2)</f>
        <v>88.66</v>
      </c>
      <c r="W90" s="158"/>
      <c r="X90" s="158" t="s">
        <v>110</v>
      </c>
      <c r="Y90" s="158" t="s">
        <v>111</v>
      </c>
      <c r="Z90" s="148"/>
      <c r="AA90" s="148"/>
      <c r="AB90" s="148"/>
      <c r="AC90" s="148"/>
      <c r="AD90" s="148"/>
      <c r="AE90" s="148"/>
      <c r="AF90" s="148"/>
      <c r="AG90" s="148" t="s">
        <v>128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>
      <c r="A91" s="155"/>
      <c r="B91" s="156"/>
      <c r="C91" s="188" t="s">
        <v>136</v>
      </c>
      <c r="D91" s="159"/>
      <c r="E91" s="160">
        <v>1105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114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>
      <c r="A92" s="155"/>
      <c r="B92" s="156"/>
      <c r="C92" s="188" t="s">
        <v>462</v>
      </c>
      <c r="D92" s="159"/>
      <c r="E92" s="160">
        <v>600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12.75" customHeight="1" outlineLevel="1">
      <c r="A93" s="171">
        <v>26</v>
      </c>
      <c r="B93" s="172" t="s">
        <v>206</v>
      </c>
      <c r="C93" s="187" t="s">
        <v>207</v>
      </c>
      <c r="D93" s="173" t="s">
        <v>135</v>
      </c>
      <c r="E93" s="174">
        <f>E94</f>
        <v>1105</v>
      </c>
      <c r="F93" s="175">
        <v>0</v>
      </c>
      <c r="G93" s="176">
        <f>ROUND(E93*F93,2)</f>
        <v>0</v>
      </c>
      <c r="H93" s="175">
        <v>48.31</v>
      </c>
      <c r="I93" s="176">
        <f>ROUND(E93*H93,2)</f>
        <v>53382.55</v>
      </c>
      <c r="J93" s="175">
        <v>22.89</v>
      </c>
      <c r="K93" s="176">
        <f>ROUND(E93*J93,2)</f>
        <v>25293.45</v>
      </c>
      <c r="L93" s="176">
        <v>21</v>
      </c>
      <c r="M93" s="176">
        <f>G93*(1+L93/100)</f>
        <v>0</v>
      </c>
      <c r="N93" s="174">
        <v>9.8199999999999996E-2</v>
      </c>
      <c r="O93" s="174">
        <f>ROUND(E93*N93,2)</f>
        <v>108.51</v>
      </c>
      <c r="P93" s="174">
        <v>0</v>
      </c>
      <c r="Q93" s="174">
        <f>ROUND(E93*P93,2)</f>
        <v>0</v>
      </c>
      <c r="R93" s="176"/>
      <c r="S93" s="176" t="s">
        <v>109</v>
      </c>
      <c r="T93" s="177" t="s">
        <v>109</v>
      </c>
      <c r="U93" s="158">
        <v>2.1000000000000001E-2</v>
      </c>
      <c r="V93" s="158">
        <f>ROUND(E93*U93,2)</f>
        <v>23.21</v>
      </c>
      <c r="W93" s="158"/>
      <c r="X93" s="158" t="s">
        <v>110</v>
      </c>
      <c r="Y93" s="158" t="s">
        <v>111</v>
      </c>
      <c r="Z93" s="148"/>
      <c r="AA93" s="148"/>
      <c r="AB93" s="148"/>
      <c r="AC93" s="148"/>
      <c r="AD93" s="148"/>
      <c r="AE93" s="148"/>
      <c r="AF93" s="148"/>
      <c r="AG93" s="148" t="s">
        <v>128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>
      <c r="A94" s="155"/>
      <c r="B94" s="156"/>
      <c r="C94" s="188" t="s">
        <v>136</v>
      </c>
      <c r="D94" s="159"/>
      <c r="E94" s="160">
        <v>1105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114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71">
        <v>27</v>
      </c>
      <c r="B95" s="172" t="s">
        <v>208</v>
      </c>
      <c r="C95" s="187" t="s">
        <v>209</v>
      </c>
      <c r="D95" s="173" t="s">
        <v>135</v>
      </c>
      <c r="E95" s="174">
        <f>E96+E97</f>
        <v>1705</v>
      </c>
      <c r="F95" s="175">
        <v>0</v>
      </c>
      <c r="G95" s="176">
        <f>ROUND(E95*F95,2)</f>
        <v>0</v>
      </c>
      <c r="H95" s="175">
        <v>77.64</v>
      </c>
      <c r="I95" s="176">
        <f>ROUND(E95*H95,2)</f>
        <v>132376.20000000001</v>
      </c>
      <c r="J95" s="175">
        <v>26.36</v>
      </c>
      <c r="K95" s="176">
        <f>ROUND(E95*J95,2)</f>
        <v>44943.8</v>
      </c>
      <c r="L95" s="176">
        <v>21</v>
      </c>
      <c r="M95" s="176">
        <f>G95*(1+L95/100)</f>
        <v>0</v>
      </c>
      <c r="N95" s="174">
        <v>0.184</v>
      </c>
      <c r="O95" s="174">
        <f>ROUND(E95*N95,2)</f>
        <v>313.72000000000003</v>
      </c>
      <c r="P95" s="174">
        <v>0</v>
      </c>
      <c r="Q95" s="174">
        <f>ROUND(E95*P95,2)</f>
        <v>0</v>
      </c>
      <c r="R95" s="176"/>
      <c r="S95" s="176" t="s">
        <v>109</v>
      </c>
      <c r="T95" s="177" t="s">
        <v>109</v>
      </c>
      <c r="U95" s="158">
        <v>2.4E-2</v>
      </c>
      <c r="V95" s="158">
        <f>ROUND(E95*U95,2)</f>
        <v>40.92</v>
      </c>
      <c r="W95" s="158"/>
      <c r="X95" s="158" t="s">
        <v>110</v>
      </c>
      <c r="Y95" s="158" t="s">
        <v>111</v>
      </c>
      <c r="Z95" s="148"/>
      <c r="AA95" s="148"/>
      <c r="AB95" s="148"/>
      <c r="AC95" s="148"/>
      <c r="AD95" s="148"/>
      <c r="AE95" s="148"/>
      <c r="AF95" s="148"/>
      <c r="AG95" s="148" t="s">
        <v>112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>
      <c r="A96" s="155"/>
      <c r="B96" s="156"/>
      <c r="C96" s="188" t="s">
        <v>136</v>
      </c>
      <c r="D96" s="159"/>
      <c r="E96" s="160">
        <v>1105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114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>
      <c r="A97" s="155"/>
      <c r="B97" s="156"/>
      <c r="C97" s="188" t="s">
        <v>137</v>
      </c>
      <c r="D97" s="159"/>
      <c r="E97" s="160">
        <v>600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114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71">
        <v>28</v>
      </c>
      <c r="B98" s="172" t="s">
        <v>210</v>
      </c>
      <c r="C98" s="187" t="s">
        <v>211</v>
      </c>
      <c r="D98" s="173" t="s">
        <v>135</v>
      </c>
      <c r="E98" s="174">
        <f>E99</f>
        <v>600</v>
      </c>
      <c r="F98" s="175">
        <v>0</v>
      </c>
      <c r="G98" s="176">
        <f>ROUND(E98*F98,2)</f>
        <v>0</v>
      </c>
      <c r="H98" s="175">
        <v>166.02</v>
      </c>
      <c r="I98" s="176">
        <f>ROUND(E98*H98,2)</f>
        <v>99612</v>
      </c>
      <c r="J98" s="175">
        <v>30.98</v>
      </c>
      <c r="K98" s="176">
        <f>ROUND(E98*J98,2)</f>
        <v>18588</v>
      </c>
      <c r="L98" s="176">
        <v>21</v>
      </c>
      <c r="M98" s="176">
        <f>G98*(1+L98/100)</f>
        <v>0</v>
      </c>
      <c r="N98" s="174">
        <v>0.29810999999999999</v>
      </c>
      <c r="O98" s="174">
        <f>ROUND(E98*N98,2)</f>
        <v>178.87</v>
      </c>
      <c r="P98" s="174">
        <v>0</v>
      </c>
      <c r="Q98" s="174">
        <f>ROUND(E98*P98,2)</f>
        <v>0</v>
      </c>
      <c r="R98" s="176"/>
      <c r="S98" s="176" t="s">
        <v>109</v>
      </c>
      <c r="T98" s="177" t="s">
        <v>109</v>
      </c>
      <c r="U98" s="158">
        <v>2.5999999999999999E-2</v>
      </c>
      <c r="V98" s="158">
        <f>ROUND(E98*U98,2)</f>
        <v>15.6</v>
      </c>
      <c r="W98" s="158"/>
      <c r="X98" s="158" t="s">
        <v>110</v>
      </c>
      <c r="Y98" s="158" t="s">
        <v>111</v>
      </c>
      <c r="Z98" s="148"/>
      <c r="AA98" s="148"/>
      <c r="AB98" s="148"/>
      <c r="AC98" s="148"/>
      <c r="AD98" s="148"/>
      <c r="AE98" s="148"/>
      <c r="AF98" s="148"/>
      <c r="AG98" s="148" t="s">
        <v>128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>
      <c r="A99" s="155"/>
      <c r="B99" s="156"/>
      <c r="C99" s="188" t="s">
        <v>137</v>
      </c>
      <c r="D99" s="159"/>
      <c r="E99" s="160">
        <v>600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114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12.75" customHeight="1" outlineLevel="1">
      <c r="A100" s="171">
        <v>29</v>
      </c>
      <c r="B100" s="172" t="s">
        <v>212</v>
      </c>
      <c r="C100" s="187" t="s">
        <v>213</v>
      </c>
      <c r="D100" s="173" t="s">
        <v>135</v>
      </c>
      <c r="E100" s="174">
        <f>E101</f>
        <v>1105</v>
      </c>
      <c r="F100" s="175">
        <v>0</v>
      </c>
      <c r="G100" s="176">
        <f>ROUND(E100*F100,2)</f>
        <v>0</v>
      </c>
      <c r="H100" s="175">
        <v>228.22</v>
      </c>
      <c r="I100" s="176">
        <f>ROUND(E100*H100,2)</f>
        <v>252183.1</v>
      </c>
      <c r="J100" s="175">
        <v>19.28</v>
      </c>
      <c r="K100" s="176">
        <f>ROUND(E100*J100,2)</f>
        <v>21304.400000000001</v>
      </c>
      <c r="L100" s="176">
        <v>21</v>
      </c>
      <c r="M100" s="176">
        <f>G100*(1+L100/100)</f>
        <v>0</v>
      </c>
      <c r="N100" s="174">
        <v>9.2799999999999994E-2</v>
      </c>
      <c r="O100" s="174">
        <f>ROUND(E100*N100,2)</f>
        <v>102.54</v>
      </c>
      <c r="P100" s="174">
        <v>0</v>
      </c>
      <c r="Q100" s="174">
        <f>ROUND(E100*P100,2)</f>
        <v>0</v>
      </c>
      <c r="R100" s="176"/>
      <c r="S100" s="176" t="s">
        <v>109</v>
      </c>
      <c r="T100" s="177" t="s">
        <v>109</v>
      </c>
      <c r="U100" s="158">
        <v>1.2999999999999999E-2</v>
      </c>
      <c r="V100" s="158">
        <f>ROUND(E100*U100,2)</f>
        <v>14.37</v>
      </c>
      <c r="W100" s="158"/>
      <c r="X100" s="158" t="s">
        <v>110</v>
      </c>
      <c r="Y100" s="158" t="s">
        <v>111</v>
      </c>
      <c r="Z100" s="148"/>
      <c r="AA100" s="148"/>
      <c r="AB100" s="148"/>
      <c r="AC100" s="148"/>
      <c r="AD100" s="148"/>
      <c r="AE100" s="148"/>
      <c r="AF100" s="148"/>
      <c r="AG100" s="148" t="s">
        <v>128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>
      <c r="A101" s="155"/>
      <c r="B101" s="156"/>
      <c r="C101" s="188" t="s">
        <v>214</v>
      </c>
      <c r="D101" s="159"/>
      <c r="E101" s="160">
        <v>1105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114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12.75" customHeight="1" outlineLevel="1">
      <c r="A102" s="171">
        <v>30</v>
      </c>
      <c r="B102" s="172" t="s">
        <v>215</v>
      </c>
      <c r="C102" s="187" t="s">
        <v>216</v>
      </c>
      <c r="D102" s="173" t="s">
        <v>135</v>
      </c>
      <c r="E102" s="174">
        <f>E103</f>
        <v>1105</v>
      </c>
      <c r="F102" s="175">
        <v>0</v>
      </c>
      <c r="G102" s="176">
        <f>ROUND(E102*F102,2)</f>
        <v>0</v>
      </c>
      <c r="H102" s="175">
        <v>285.73</v>
      </c>
      <c r="I102" s="176">
        <f>ROUND(E102*H102,2)</f>
        <v>315731.65000000002</v>
      </c>
      <c r="J102" s="175">
        <v>21.27</v>
      </c>
      <c r="K102" s="176">
        <f>ROUND(E102*J102,2)</f>
        <v>23503.35</v>
      </c>
      <c r="L102" s="176">
        <v>21</v>
      </c>
      <c r="M102" s="176">
        <f>G102*(1+L102/100)</f>
        <v>0</v>
      </c>
      <c r="N102" s="174">
        <v>0.11600000000000001</v>
      </c>
      <c r="O102" s="174">
        <f>ROUND(E102*N102,2)</f>
        <v>128.18</v>
      </c>
      <c r="P102" s="174">
        <v>0</v>
      </c>
      <c r="Q102" s="174">
        <f>ROUND(E102*P102,2)</f>
        <v>0</v>
      </c>
      <c r="R102" s="176"/>
      <c r="S102" s="176" t="s">
        <v>109</v>
      </c>
      <c r="T102" s="177" t="s">
        <v>109</v>
      </c>
      <c r="U102" s="158">
        <v>1.2999999999999999E-2</v>
      </c>
      <c r="V102" s="158">
        <f>ROUND(E102*U102,2)</f>
        <v>14.37</v>
      </c>
      <c r="W102" s="158"/>
      <c r="X102" s="158" t="s">
        <v>110</v>
      </c>
      <c r="Y102" s="158" t="s">
        <v>111</v>
      </c>
      <c r="Z102" s="148"/>
      <c r="AA102" s="148"/>
      <c r="AB102" s="148"/>
      <c r="AC102" s="148"/>
      <c r="AD102" s="148"/>
      <c r="AE102" s="148"/>
      <c r="AF102" s="148"/>
      <c r="AG102" s="148" t="s">
        <v>128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>
      <c r="A103" s="155"/>
      <c r="B103" s="156"/>
      <c r="C103" s="188" t="s">
        <v>214</v>
      </c>
      <c r="D103" s="159"/>
      <c r="E103" s="160">
        <v>1105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114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4" outlineLevel="1">
      <c r="A104" s="234">
        <v>31</v>
      </c>
      <c r="B104" s="235" t="s">
        <v>217</v>
      </c>
      <c r="C104" s="236" t="s">
        <v>218</v>
      </c>
      <c r="D104" s="237" t="s">
        <v>135</v>
      </c>
      <c r="E104" s="238">
        <f>E106</f>
        <v>1105</v>
      </c>
      <c r="F104" s="175">
        <v>0</v>
      </c>
      <c r="G104" s="240">
        <f>ROUND(E104*F104,2)</f>
        <v>0</v>
      </c>
      <c r="H104" s="239">
        <v>0</v>
      </c>
      <c r="I104" s="240">
        <f>ROUND(E104*H104,2)</f>
        <v>0</v>
      </c>
      <c r="J104" s="239">
        <v>1350</v>
      </c>
      <c r="K104" s="240">
        <f>ROUND(E104*J104,2)</f>
        <v>1491750</v>
      </c>
      <c r="L104" s="240">
        <v>21</v>
      </c>
      <c r="M104" s="240">
        <f>G104*(1+L104/100)</f>
        <v>0</v>
      </c>
      <c r="N104" s="238">
        <v>1.5650000000000001E-2</v>
      </c>
      <c r="O104" s="238">
        <f>ROUND(E104*N104,2)</f>
        <v>17.29</v>
      </c>
      <c r="P104" s="238">
        <v>0</v>
      </c>
      <c r="Q104" s="238">
        <f>ROUND(E104*P104,2)</f>
        <v>0</v>
      </c>
      <c r="R104" s="240"/>
      <c r="S104" s="240" t="s">
        <v>219</v>
      </c>
      <c r="T104" s="241" t="s">
        <v>220</v>
      </c>
      <c r="U104" s="158">
        <v>0</v>
      </c>
      <c r="V104" s="158">
        <f>ROUND(E104*U104,2)</f>
        <v>0</v>
      </c>
      <c r="W104" s="158"/>
      <c r="X104" s="158" t="s">
        <v>110</v>
      </c>
      <c r="Y104" s="158" t="s">
        <v>111</v>
      </c>
      <c r="Z104" s="148"/>
      <c r="AA104" s="148"/>
      <c r="AB104" s="148"/>
      <c r="AC104" s="148"/>
      <c r="AD104" s="148"/>
      <c r="AE104" s="148"/>
      <c r="AF104" s="148"/>
      <c r="AG104" s="148" t="s">
        <v>128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75" customHeight="1" outlineLevel="2">
      <c r="A105" s="242"/>
      <c r="B105" s="243"/>
      <c r="C105" s="367" t="s">
        <v>221</v>
      </c>
      <c r="D105" s="368"/>
      <c r="E105" s="368"/>
      <c r="F105" s="368"/>
      <c r="G105" s="368"/>
      <c r="H105" s="247"/>
      <c r="I105" s="247"/>
      <c r="J105" s="247"/>
      <c r="K105" s="247"/>
      <c r="L105" s="247"/>
      <c r="M105" s="247"/>
      <c r="N105" s="248"/>
      <c r="O105" s="248"/>
      <c r="P105" s="248"/>
      <c r="Q105" s="248"/>
      <c r="R105" s="247"/>
      <c r="S105" s="247"/>
      <c r="T105" s="247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118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5" t="str">
        <f>C105</f>
        <v>Povrch pro víceúčelová hřiště vodopropustný, dvouvrstvý, základní vrstva z černé SBR pryže, vrchní vrstva z celoprobarvených EPDM granulí pojených pur pojivem. V tl.10+8mm obvykle pokládaný na drenážní asfalt.</v>
      </c>
      <c r="BB105" s="148"/>
      <c r="BC105" s="148"/>
      <c r="BD105" s="148"/>
      <c r="BE105" s="148"/>
      <c r="BF105" s="148"/>
      <c r="BG105" s="148"/>
      <c r="BH105" s="148"/>
    </row>
    <row r="106" spans="1:60" outlineLevel="2">
      <c r="A106" s="242"/>
      <c r="B106" s="243"/>
      <c r="C106" s="244" t="s">
        <v>214</v>
      </c>
      <c r="D106" s="245"/>
      <c r="E106" s="246">
        <v>1105</v>
      </c>
      <c r="F106" s="247"/>
      <c r="G106" s="247"/>
      <c r="H106" s="247"/>
      <c r="I106" s="247"/>
      <c r="J106" s="247"/>
      <c r="K106" s="247"/>
      <c r="L106" s="247"/>
      <c r="M106" s="247"/>
      <c r="N106" s="248"/>
      <c r="O106" s="248"/>
      <c r="P106" s="248"/>
      <c r="Q106" s="248"/>
      <c r="R106" s="247"/>
      <c r="S106" s="247"/>
      <c r="T106" s="247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114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234">
        <v>32</v>
      </c>
      <c r="B107" s="235" t="s">
        <v>222</v>
      </c>
      <c r="C107" s="236" t="s">
        <v>223</v>
      </c>
      <c r="D107" s="237" t="s">
        <v>188</v>
      </c>
      <c r="E107" s="238">
        <f>E108</f>
        <v>751</v>
      </c>
      <c r="F107" s="175">
        <v>0</v>
      </c>
      <c r="G107" s="240">
        <f>ROUND(E107*F107,2)</f>
        <v>0</v>
      </c>
      <c r="H107" s="239">
        <v>0</v>
      </c>
      <c r="I107" s="240">
        <f>ROUND(E107*H107,2)</f>
        <v>0</v>
      </c>
      <c r="J107" s="239">
        <v>50</v>
      </c>
      <c r="K107" s="240">
        <f>ROUND(E107*J107,2)</f>
        <v>37550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219</v>
      </c>
      <c r="T107" s="241" t="s">
        <v>220</v>
      </c>
      <c r="U107" s="158">
        <v>0</v>
      </c>
      <c r="V107" s="158">
        <f>ROUND(E107*U107,2)</f>
        <v>0</v>
      </c>
      <c r="W107" s="158"/>
      <c r="X107" s="158" t="s">
        <v>110</v>
      </c>
      <c r="Y107" s="158" t="s">
        <v>111</v>
      </c>
      <c r="Z107" s="148"/>
      <c r="AA107" s="148"/>
      <c r="AB107" s="148"/>
      <c r="AC107" s="148"/>
      <c r="AD107" s="148"/>
      <c r="AE107" s="148"/>
      <c r="AF107" s="148"/>
      <c r="AG107" s="148" t="s">
        <v>128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>
      <c r="A108" s="242"/>
      <c r="B108" s="243"/>
      <c r="C108" s="244" t="s">
        <v>224</v>
      </c>
      <c r="D108" s="245"/>
      <c r="E108" s="246">
        <v>751</v>
      </c>
      <c r="F108" s="247"/>
      <c r="G108" s="247"/>
      <c r="H108" s="247"/>
      <c r="I108" s="247"/>
      <c r="J108" s="247"/>
      <c r="K108" s="247"/>
      <c r="L108" s="247"/>
      <c r="M108" s="247"/>
      <c r="N108" s="248"/>
      <c r="O108" s="248"/>
      <c r="P108" s="248"/>
      <c r="Q108" s="248"/>
      <c r="R108" s="247"/>
      <c r="S108" s="247"/>
      <c r="T108" s="247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114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4" hidden="1" outlineLevel="1">
      <c r="A109" s="234">
        <v>33</v>
      </c>
      <c r="B109" s="235" t="s">
        <v>225</v>
      </c>
      <c r="C109" s="236" t="s">
        <v>226</v>
      </c>
      <c r="D109" s="237" t="s">
        <v>188</v>
      </c>
      <c r="E109" s="238">
        <v>0</v>
      </c>
      <c r="F109" s="239">
        <v>2105</v>
      </c>
      <c r="G109" s="240">
        <f>ROUND(E109*F109,2)</f>
        <v>0</v>
      </c>
      <c r="H109" s="239">
        <v>1781.25</v>
      </c>
      <c r="I109" s="240">
        <f>ROUND(E109*H109,2)</f>
        <v>0</v>
      </c>
      <c r="J109" s="239">
        <v>323.75</v>
      </c>
      <c r="K109" s="240">
        <f>ROUND(E109*J109,2)</f>
        <v>0</v>
      </c>
      <c r="L109" s="240">
        <v>21</v>
      </c>
      <c r="M109" s="240">
        <f>G109*(1+L109/100)</f>
        <v>0</v>
      </c>
      <c r="N109" s="238">
        <v>0.12404999999999999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109</v>
      </c>
      <c r="T109" s="241" t="s">
        <v>109</v>
      </c>
      <c r="U109" s="158">
        <v>0.60087999999999997</v>
      </c>
      <c r="V109" s="158">
        <f>ROUND(E109*U109,2)</f>
        <v>0</v>
      </c>
      <c r="W109" s="158"/>
      <c r="X109" s="158" t="s">
        <v>150</v>
      </c>
      <c r="Y109" s="158" t="s">
        <v>111</v>
      </c>
      <c r="Z109" s="148"/>
      <c r="AA109" s="148" t="s">
        <v>410</v>
      </c>
      <c r="AB109" s="148"/>
      <c r="AC109" s="148"/>
      <c r="AD109" s="148"/>
      <c r="AE109" s="148"/>
      <c r="AF109" s="148"/>
      <c r="AG109" s="148" t="s">
        <v>151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idden="1" outlineLevel="2">
      <c r="A110" s="242"/>
      <c r="B110" s="243"/>
      <c r="C110" s="244" t="s">
        <v>227</v>
      </c>
      <c r="D110" s="245"/>
      <c r="E110" s="246">
        <v>88</v>
      </c>
      <c r="F110" s="247"/>
      <c r="G110" s="247"/>
      <c r="H110" s="247"/>
      <c r="I110" s="247"/>
      <c r="J110" s="247"/>
      <c r="K110" s="247"/>
      <c r="L110" s="247"/>
      <c r="M110" s="247"/>
      <c r="N110" s="248"/>
      <c r="O110" s="248"/>
      <c r="P110" s="248"/>
      <c r="Q110" s="248"/>
      <c r="R110" s="247"/>
      <c r="S110" s="247"/>
      <c r="T110" s="247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114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14">
      <c r="A111" s="164" t="s">
        <v>104</v>
      </c>
      <c r="B111" s="165" t="s">
        <v>66</v>
      </c>
      <c r="C111" s="186" t="s">
        <v>67</v>
      </c>
      <c r="D111" s="166"/>
      <c r="E111" s="167"/>
      <c r="F111" s="168"/>
      <c r="G111" s="168">
        <f>G112+G116+G118+G120</f>
        <v>0</v>
      </c>
      <c r="H111" s="168"/>
      <c r="I111" s="168">
        <f>SUM(I112:I121)</f>
        <v>89764.58</v>
      </c>
      <c r="J111" s="168"/>
      <c r="K111" s="168">
        <f>SUM(K112:K121)</f>
        <v>28155.56</v>
      </c>
      <c r="L111" s="168"/>
      <c r="M111" s="168">
        <f>SUM(M112:M121)</f>
        <v>0</v>
      </c>
      <c r="N111" s="167"/>
      <c r="O111" s="167">
        <f>SUM(O112:O121)</f>
        <v>44.46</v>
      </c>
      <c r="P111" s="167"/>
      <c r="Q111" s="167">
        <f>SUM(Q112:Q121)</f>
        <v>0</v>
      </c>
      <c r="R111" s="168"/>
      <c r="S111" s="168"/>
      <c r="T111" s="169"/>
      <c r="U111" s="163"/>
      <c r="V111" s="163">
        <f>SUM(V112:V121)</f>
        <v>36.31</v>
      </c>
      <c r="W111" s="163"/>
      <c r="X111" s="163"/>
      <c r="Y111" s="163"/>
      <c r="AG111" t="s">
        <v>105</v>
      </c>
    </row>
    <row r="112" spans="1:60" outlineLevel="1">
      <c r="A112" s="171">
        <v>33</v>
      </c>
      <c r="B112" s="172" t="s">
        <v>228</v>
      </c>
      <c r="C112" s="187" t="s">
        <v>229</v>
      </c>
      <c r="D112" s="173" t="s">
        <v>188</v>
      </c>
      <c r="E112" s="174">
        <f>E113</f>
        <v>488</v>
      </c>
      <c r="F112" s="175">
        <v>0</v>
      </c>
      <c r="G112" s="176">
        <f>ROUND(E112*F112,2)</f>
        <v>0</v>
      </c>
      <c r="H112" s="175">
        <v>0</v>
      </c>
      <c r="I112" s="176">
        <f>ROUND(E112*H112,2)</f>
        <v>0</v>
      </c>
      <c r="J112" s="175">
        <v>45.4</v>
      </c>
      <c r="K112" s="176">
        <f>ROUND(E112*J112,2)</f>
        <v>22155.200000000001</v>
      </c>
      <c r="L112" s="176">
        <v>21</v>
      </c>
      <c r="M112" s="176">
        <f>G112*(1+L112/100)</f>
        <v>0</v>
      </c>
      <c r="N112" s="174">
        <v>9.0798000000000004E-2</v>
      </c>
      <c r="O112" s="174">
        <f>ROUND(E112*N112,2)</f>
        <v>44.31</v>
      </c>
      <c r="P112" s="174">
        <v>0</v>
      </c>
      <c r="Q112" s="174">
        <f>ROUND(E112*P112,2)</f>
        <v>0</v>
      </c>
      <c r="R112" s="176"/>
      <c r="S112" s="176" t="s">
        <v>109</v>
      </c>
      <c r="T112" s="177" t="s">
        <v>109</v>
      </c>
      <c r="U112" s="158">
        <v>0.05</v>
      </c>
      <c r="V112" s="158">
        <f>ROUND(E112*U112,2)</f>
        <v>24.4</v>
      </c>
      <c r="W112" s="158"/>
      <c r="X112" s="158" t="s">
        <v>110</v>
      </c>
      <c r="Y112" s="158" t="s">
        <v>111</v>
      </c>
      <c r="Z112" s="148"/>
      <c r="AA112" s="148"/>
      <c r="AB112" s="148"/>
      <c r="AC112" s="148"/>
      <c r="AD112" s="148"/>
      <c r="AE112" s="148"/>
      <c r="AF112" s="148"/>
      <c r="AG112" s="148" t="s">
        <v>112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>
      <c r="A113" s="155"/>
      <c r="B113" s="156"/>
      <c r="C113" s="188" t="s">
        <v>411</v>
      </c>
      <c r="D113" s="159"/>
      <c r="E113" s="160">
        <v>488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114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idden="1" outlineLevel="1">
      <c r="A114" s="205">
        <v>35</v>
      </c>
      <c r="B114" s="199" t="s">
        <v>231</v>
      </c>
      <c r="C114" s="200" t="s">
        <v>232</v>
      </c>
      <c r="D114" s="201" t="s">
        <v>188</v>
      </c>
      <c r="E114" s="202">
        <v>0</v>
      </c>
      <c r="F114" s="203">
        <v>2395</v>
      </c>
      <c r="G114" s="198">
        <f>ROUND(E114*F114,2)</f>
        <v>0</v>
      </c>
      <c r="H114" s="203">
        <v>716.89</v>
      </c>
      <c r="I114" s="198">
        <f>ROUND(E114*H114,2)</f>
        <v>0</v>
      </c>
      <c r="J114" s="203">
        <v>1678.11</v>
      </c>
      <c r="K114" s="198">
        <f>ROUND(E114*J114,2)</f>
        <v>0</v>
      </c>
      <c r="L114" s="198">
        <v>21</v>
      </c>
      <c r="M114" s="198">
        <f>G114*(1+L114/100)</f>
        <v>0</v>
      </c>
      <c r="N114" s="202">
        <v>0.90798000000000001</v>
      </c>
      <c r="O114" s="202">
        <f>ROUND(E114*N114,2)</f>
        <v>0</v>
      </c>
      <c r="P114" s="202">
        <v>0</v>
      </c>
      <c r="Q114" s="202">
        <f>ROUND(E114*P114,2)</f>
        <v>0</v>
      </c>
      <c r="R114" s="198"/>
      <c r="S114" s="198" t="s">
        <v>109</v>
      </c>
      <c r="T114" s="204" t="s">
        <v>109</v>
      </c>
      <c r="U114" s="158">
        <v>2.82965</v>
      </c>
      <c r="V114" s="158">
        <f>ROUND(E114*U114,2)</f>
        <v>0</v>
      </c>
      <c r="W114" s="158"/>
      <c r="X114" s="158" t="s">
        <v>150</v>
      </c>
      <c r="Y114" s="158" t="s">
        <v>111</v>
      </c>
      <c r="Z114" s="148"/>
      <c r="AA114" s="229" t="s">
        <v>418</v>
      </c>
      <c r="AB114" s="148"/>
      <c r="AC114" s="148"/>
      <c r="AD114" s="148"/>
      <c r="AE114" s="148"/>
      <c r="AF114" s="148"/>
      <c r="AG114" s="148" t="s">
        <v>151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idden="1" outlineLevel="2">
      <c r="A115" s="222"/>
      <c r="B115" s="223"/>
      <c r="C115" s="226" t="s">
        <v>233</v>
      </c>
      <c r="D115" s="227"/>
      <c r="E115" s="228">
        <v>118</v>
      </c>
      <c r="F115" s="224"/>
      <c r="G115" s="224"/>
      <c r="H115" s="224"/>
      <c r="I115" s="224"/>
      <c r="J115" s="224"/>
      <c r="K115" s="224"/>
      <c r="L115" s="224"/>
      <c r="M115" s="224"/>
      <c r="N115" s="225"/>
      <c r="O115" s="225"/>
      <c r="P115" s="225"/>
      <c r="Q115" s="225"/>
      <c r="R115" s="224"/>
      <c r="S115" s="224"/>
      <c r="T115" s="224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114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4" outlineLevel="1" collapsed="1">
      <c r="A116" s="171">
        <v>34</v>
      </c>
      <c r="B116" s="172" t="s">
        <v>412</v>
      </c>
      <c r="C116" s="187" t="s">
        <v>413</v>
      </c>
      <c r="D116" s="173" t="s">
        <v>178</v>
      </c>
      <c r="E116" s="174">
        <v>6</v>
      </c>
      <c r="F116" s="175">
        <v>0</v>
      </c>
      <c r="G116" s="176">
        <f>ROUND(E116*F116,2)</f>
        <v>0</v>
      </c>
      <c r="H116" s="175">
        <v>7609.94</v>
      </c>
      <c r="I116" s="176">
        <f>ROUND(E116*H116,2)</f>
        <v>45659.64</v>
      </c>
      <c r="J116" s="175">
        <v>1000.06</v>
      </c>
      <c r="K116" s="176">
        <f>ROUND(E116*J116,2)</f>
        <v>6000.36</v>
      </c>
      <c r="L116" s="176">
        <v>21</v>
      </c>
      <c r="M116" s="176">
        <f>G116*(1+L116/100)</f>
        <v>0</v>
      </c>
      <c r="N116" s="174">
        <v>2.58E-2</v>
      </c>
      <c r="O116" s="174">
        <f>ROUND(E116*N116,2)</f>
        <v>0.15</v>
      </c>
      <c r="P116" s="174">
        <v>0</v>
      </c>
      <c r="Q116" s="174">
        <f>ROUND(E116*P116,2)</f>
        <v>0</v>
      </c>
      <c r="R116" s="176"/>
      <c r="S116" s="176" t="s">
        <v>109</v>
      </c>
      <c r="T116" s="177" t="s">
        <v>109</v>
      </c>
      <c r="U116" s="158">
        <v>1.98546</v>
      </c>
      <c r="V116" s="158">
        <f>ROUND(E116*U116,2)</f>
        <v>11.91</v>
      </c>
      <c r="W116" s="158"/>
      <c r="X116" s="158" t="s">
        <v>150</v>
      </c>
      <c r="Y116" s="158" t="s">
        <v>111</v>
      </c>
      <c r="Z116" s="148"/>
      <c r="AA116" s="148"/>
      <c r="AB116" s="148"/>
      <c r="AC116" s="148"/>
      <c r="AD116" s="148"/>
      <c r="AE116" s="148"/>
      <c r="AF116" s="148"/>
      <c r="AG116" s="148" t="s">
        <v>151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>
      <c r="A117" s="155"/>
      <c r="B117" s="156"/>
      <c r="C117" s="363" t="s">
        <v>236</v>
      </c>
      <c r="D117" s="364"/>
      <c r="E117" s="364"/>
      <c r="F117" s="364"/>
      <c r="G117" s="364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118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71">
        <v>35</v>
      </c>
      <c r="B118" s="172" t="s">
        <v>237</v>
      </c>
      <c r="C118" s="187" t="s">
        <v>414</v>
      </c>
      <c r="D118" s="173" t="s">
        <v>188</v>
      </c>
      <c r="E118" s="174">
        <f>E119</f>
        <v>314.60000000000002</v>
      </c>
      <c r="F118" s="175">
        <v>0</v>
      </c>
      <c r="G118" s="176">
        <f>ROUND(E118*F118,2)</f>
        <v>0</v>
      </c>
      <c r="H118" s="175">
        <v>39.9</v>
      </c>
      <c r="I118" s="176">
        <f>ROUND(E118*H118,2)</f>
        <v>12552.54</v>
      </c>
      <c r="J118" s="175">
        <v>0</v>
      </c>
      <c r="K118" s="176">
        <f>ROUND(E118*J118,2)</f>
        <v>0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6" t="s">
        <v>157</v>
      </c>
      <c r="S118" s="176" t="s">
        <v>109</v>
      </c>
      <c r="T118" s="177" t="s">
        <v>109</v>
      </c>
      <c r="U118" s="158">
        <v>0</v>
      </c>
      <c r="V118" s="158">
        <f>ROUND(E118*U118,2)</f>
        <v>0</v>
      </c>
      <c r="W118" s="158"/>
      <c r="X118" s="158" t="s">
        <v>158</v>
      </c>
      <c r="Y118" s="158" t="s">
        <v>111</v>
      </c>
      <c r="Z118" s="148"/>
      <c r="AA118" s="148"/>
      <c r="AB118" s="148"/>
      <c r="AC118" s="148"/>
      <c r="AD118" s="148"/>
      <c r="AE118" s="148"/>
      <c r="AF118" s="148"/>
      <c r="AG118" s="148" t="s">
        <v>159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>
      <c r="A119" s="155"/>
      <c r="B119" s="156"/>
      <c r="C119" s="188" t="s">
        <v>415</v>
      </c>
      <c r="D119" s="159"/>
      <c r="E119" s="160">
        <v>314.60000000000002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114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4" outlineLevel="1">
      <c r="A120" s="171">
        <v>36</v>
      </c>
      <c r="B120" s="172" t="s">
        <v>240</v>
      </c>
      <c r="C120" s="233" t="s">
        <v>419</v>
      </c>
      <c r="D120" s="173" t="s">
        <v>188</v>
      </c>
      <c r="E120" s="174">
        <f>E121</f>
        <v>222.2</v>
      </c>
      <c r="F120" s="175">
        <v>0</v>
      </c>
      <c r="G120" s="176">
        <f>ROUND(E120*F120,2)</f>
        <v>0</v>
      </c>
      <c r="H120" s="175">
        <v>142</v>
      </c>
      <c r="I120" s="176">
        <f>ROUND(E120*H120,2)</f>
        <v>31552.400000000001</v>
      </c>
      <c r="J120" s="175">
        <v>0</v>
      </c>
      <c r="K120" s="176">
        <f>ROUND(E120*J120,2)</f>
        <v>0</v>
      </c>
      <c r="L120" s="176">
        <v>21</v>
      </c>
      <c r="M120" s="176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6" t="s">
        <v>157</v>
      </c>
      <c r="S120" s="176" t="s">
        <v>109</v>
      </c>
      <c r="T120" s="177" t="s">
        <v>109</v>
      </c>
      <c r="U120" s="158">
        <v>0</v>
      </c>
      <c r="V120" s="158">
        <f>ROUND(E120*U120,2)</f>
        <v>0</v>
      </c>
      <c r="W120" s="158"/>
      <c r="X120" s="158" t="s">
        <v>158</v>
      </c>
      <c r="Y120" s="158" t="s">
        <v>111</v>
      </c>
      <c r="Z120" s="148"/>
      <c r="AA120" s="148"/>
      <c r="AB120" s="148"/>
      <c r="AC120" s="148"/>
      <c r="AD120" s="148"/>
      <c r="AE120" s="148"/>
      <c r="AF120" s="148"/>
      <c r="AG120" s="148" t="s">
        <v>159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>
      <c r="A121" s="155"/>
      <c r="B121" s="156"/>
      <c r="C121" s="188" t="s">
        <v>416</v>
      </c>
      <c r="D121" s="159"/>
      <c r="E121" s="160">
        <v>222.2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114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14">
      <c r="A122" s="272" t="s">
        <v>104</v>
      </c>
      <c r="B122" s="273" t="s">
        <v>68</v>
      </c>
      <c r="C122" s="274" t="s">
        <v>69</v>
      </c>
      <c r="D122" s="275"/>
      <c r="E122" s="276"/>
      <c r="F122" s="277"/>
      <c r="G122" s="277">
        <f>SUMIF(AG123:AG128,"&lt;&gt;NOR",G123:G128)</f>
        <v>0</v>
      </c>
      <c r="H122" s="277"/>
      <c r="I122" s="277">
        <f>SUM(I123:I128)</f>
        <v>61007.78</v>
      </c>
      <c r="J122" s="277"/>
      <c r="K122" s="277">
        <f>SUM(K123:K128)</f>
        <v>23719.379999999997</v>
      </c>
      <c r="L122" s="277"/>
      <c r="M122" s="277">
        <f>SUM(M123:M128)</f>
        <v>0</v>
      </c>
      <c r="N122" s="276"/>
      <c r="O122" s="276">
        <f>SUM(O123:O128)</f>
        <v>33.57</v>
      </c>
      <c r="P122" s="276"/>
      <c r="Q122" s="276">
        <f>SUM(Q123:Q128)</f>
        <v>0</v>
      </c>
      <c r="R122" s="277"/>
      <c r="S122" s="277"/>
      <c r="T122" s="278"/>
      <c r="U122" s="163"/>
      <c r="V122" s="163">
        <f>SUM(V123:V128)</f>
        <v>43.01</v>
      </c>
      <c r="W122" s="163"/>
      <c r="X122" s="163"/>
      <c r="Y122" s="163"/>
      <c r="AG122" t="s">
        <v>105</v>
      </c>
    </row>
    <row r="123" spans="1:60" s="284" customFormat="1" outlineLevel="1">
      <c r="A123" s="234">
        <v>37</v>
      </c>
      <c r="B123" s="235" t="s">
        <v>243</v>
      </c>
      <c r="C123" s="236" t="s">
        <v>244</v>
      </c>
      <c r="D123" s="237" t="s">
        <v>135</v>
      </c>
      <c r="E123" s="238">
        <v>8.8000000000000007</v>
      </c>
      <c r="F123" s="175">
        <v>0</v>
      </c>
      <c r="G123" s="240">
        <f>ROUND(E123*F123,2)</f>
        <v>0</v>
      </c>
      <c r="H123" s="239">
        <v>53.55</v>
      </c>
      <c r="I123" s="240">
        <f>ROUND(E123*H123,2)</f>
        <v>471.24</v>
      </c>
      <c r="J123" s="239">
        <v>260.45</v>
      </c>
      <c r="K123" s="240">
        <f>ROUND(E123*J123,2)</f>
        <v>2291.96</v>
      </c>
      <c r="L123" s="240">
        <v>21</v>
      </c>
      <c r="M123" s="240">
        <f>G123*(1+L123/100)</f>
        <v>0</v>
      </c>
      <c r="N123" s="238">
        <v>7.3899999999999993E-2</v>
      </c>
      <c r="O123" s="238">
        <f>ROUND(E123*N123,2)</f>
        <v>0.65</v>
      </c>
      <c r="P123" s="238">
        <v>0</v>
      </c>
      <c r="Q123" s="238">
        <f>ROUND(E123*P123,2)</f>
        <v>0</v>
      </c>
      <c r="R123" s="240"/>
      <c r="S123" s="240" t="s">
        <v>109</v>
      </c>
      <c r="T123" s="241" t="s">
        <v>109</v>
      </c>
      <c r="U123" s="247">
        <v>0.45200000000000001</v>
      </c>
      <c r="V123" s="247">
        <f>ROUND(E123*U123,2)</f>
        <v>3.98</v>
      </c>
      <c r="W123" s="247"/>
      <c r="X123" s="247" t="s">
        <v>110</v>
      </c>
      <c r="Y123" s="247" t="s">
        <v>111</v>
      </c>
      <c r="Z123" s="285"/>
      <c r="AA123" s="285"/>
      <c r="AB123" s="285"/>
      <c r="AC123" s="285"/>
      <c r="AD123" s="285"/>
      <c r="AE123" s="285"/>
      <c r="AF123" s="285"/>
      <c r="AG123" s="285" t="s">
        <v>112</v>
      </c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</row>
    <row r="124" spans="1:60" s="284" customFormat="1" outlineLevel="2">
      <c r="A124" s="242"/>
      <c r="B124" s="243"/>
      <c r="C124" s="244" t="s">
        <v>137</v>
      </c>
      <c r="D124" s="245"/>
      <c r="E124" s="246"/>
      <c r="F124" s="247"/>
      <c r="G124" s="247"/>
      <c r="H124" s="247"/>
      <c r="I124" s="247"/>
      <c r="J124" s="247"/>
      <c r="K124" s="247"/>
      <c r="L124" s="247"/>
      <c r="M124" s="247"/>
      <c r="N124" s="248"/>
      <c r="O124" s="248"/>
      <c r="P124" s="248"/>
      <c r="Q124" s="248"/>
      <c r="R124" s="247"/>
      <c r="S124" s="247"/>
      <c r="T124" s="247"/>
      <c r="U124" s="247"/>
      <c r="V124" s="247"/>
      <c r="W124" s="247"/>
      <c r="X124" s="247"/>
      <c r="Y124" s="247"/>
      <c r="Z124" s="285"/>
      <c r="AA124" s="285"/>
      <c r="AB124" s="285"/>
      <c r="AC124" s="285"/>
      <c r="AD124" s="285"/>
      <c r="AE124" s="285"/>
      <c r="AF124" s="285"/>
      <c r="AG124" s="285" t="s">
        <v>114</v>
      </c>
      <c r="AH124" s="285">
        <v>0</v>
      </c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</row>
    <row r="125" spans="1:60" s="284" customFormat="1" ht="24" outlineLevel="1">
      <c r="A125" s="234">
        <v>38</v>
      </c>
      <c r="B125" s="235" t="s">
        <v>245</v>
      </c>
      <c r="C125" s="236" t="s">
        <v>246</v>
      </c>
      <c r="D125" s="237" t="s">
        <v>188</v>
      </c>
      <c r="E125" s="238">
        <f>E126</f>
        <v>143.5</v>
      </c>
      <c r="F125" s="175">
        <v>0</v>
      </c>
      <c r="G125" s="240">
        <f>ROUND(E125*F125,2)</f>
        <v>0</v>
      </c>
      <c r="H125" s="239">
        <v>395.68</v>
      </c>
      <c r="I125" s="240">
        <f>ROUND(E125*H125,2)</f>
        <v>56780.08</v>
      </c>
      <c r="J125" s="239">
        <v>149.32</v>
      </c>
      <c r="K125" s="240">
        <f>ROUND(E125*J125,2)</f>
        <v>21427.42</v>
      </c>
      <c r="L125" s="240">
        <v>21</v>
      </c>
      <c r="M125" s="240">
        <f>G125*(1+L125/100)</f>
        <v>0</v>
      </c>
      <c r="N125" s="238">
        <v>0.22133</v>
      </c>
      <c r="O125" s="238">
        <f>ROUND(E125*N125,2)</f>
        <v>31.76</v>
      </c>
      <c r="P125" s="238">
        <v>0</v>
      </c>
      <c r="Q125" s="238">
        <f>ROUND(E125*P125,2)</f>
        <v>0</v>
      </c>
      <c r="R125" s="240"/>
      <c r="S125" s="240" t="s">
        <v>109</v>
      </c>
      <c r="T125" s="241" t="s">
        <v>109</v>
      </c>
      <c r="U125" s="247">
        <v>0.27200000000000002</v>
      </c>
      <c r="V125" s="247">
        <f>ROUND(E125*U125,2)</f>
        <v>39.03</v>
      </c>
      <c r="W125" s="247"/>
      <c r="X125" s="247" t="s">
        <v>110</v>
      </c>
      <c r="Y125" s="247" t="s">
        <v>111</v>
      </c>
      <c r="Z125" s="285"/>
      <c r="AA125" s="285"/>
      <c r="AB125" s="285"/>
      <c r="AC125" s="285"/>
      <c r="AD125" s="285"/>
      <c r="AE125" s="285"/>
      <c r="AF125" s="285"/>
      <c r="AG125" s="285" t="s">
        <v>112</v>
      </c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</row>
    <row r="126" spans="1:60" s="284" customFormat="1" outlineLevel="2">
      <c r="A126" s="242"/>
      <c r="B126" s="243"/>
      <c r="C126" s="244" t="s">
        <v>458</v>
      </c>
      <c r="D126" s="245"/>
      <c r="E126" s="246">
        <v>143.5</v>
      </c>
      <c r="F126" s="247"/>
      <c r="G126" s="247"/>
      <c r="H126" s="247"/>
      <c r="I126" s="247"/>
      <c r="J126" s="247"/>
      <c r="K126" s="247"/>
      <c r="L126" s="247"/>
      <c r="M126" s="247"/>
      <c r="N126" s="248"/>
      <c r="O126" s="248"/>
      <c r="P126" s="248"/>
      <c r="Q126" s="248"/>
      <c r="R126" s="247"/>
      <c r="S126" s="247"/>
      <c r="T126" s="247"/>
      <c r="U126" s="247"/>
      <c r="V126" s="247"/>
      <c r="W126" s="247"/>
      <c r="X126" s="247"/>
      <c r="Y126" s="247"/>
      <c r="Z126" s="285"/>
      <c r="AA126" s="285"/>
      <c r="AB126" s="285"/>
      <c r="AC126" s="285"/>
      <c r="AD126" s="285"/>
      <c r="AE126" s="285"/>
      <c r="AF126" s="285"/>
      <c r="AG126" s="285" t="s">
        <v>114</v>
      </c>
      <c r="AH126" s="285">
        <v>0</v>
      </c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</row>
    <row r="127" spans="1:60" s="284" customFormat="1" outlineLevel="1">
      <c r="A127" s="234">
        <v>39</v>
      </c>
      <c r="B127" s="235" t="s">
        <v>248</v>
      </c>
      <c r="C127" s="236" t="s">
        <v>249</v>
      </c>
      <c r="D127" s="237" t="s">
        <v>135</v>
      </c>
      <c r="E127" s="238">
        <f>E128</f>
        <v>8.9760000000000009</v>
      </c>
      <c r="F127" s="175">
        <v>0</v>
      </c>
      <c r="G127" s="240">
        <f>ROUND(E127*F127,2)</f>
        <v>0</v>
      </c>
      <c r="H127" s="239">
        <v>418.5</v>
      </c>
      <c r="I127" s="240">
        <f>ROUND(E127*H127,2)</f>
        <v>3756.46</v>
      </c>
      <c r="J127" s="239">
        <v>0</v>
      </c>
      <c r="K127" s="240">
        <f>ROUND(E127*J127,2)</f>
        <v>0</v>
      </c>
      <c r="L127" s="240">
        <v>21</v>
      </c>
      <c r="M127" s="240">
        <f>G127*(1+L127/100)</f>
        <v>0</v>
      </c>
      <c r="N127" s="238">
        <v>0.129</v>
      </c>
      <c r="O127" s="238">
        <f>ROUND(E127*N127,2)</f>
        <v>1.1599999999999999</v>
      </c>
      <c r="P127" s="238">
        <v>0</v>
      </c>
      <c r="Q127" s="238">
        <f>ROUND(E127*P127,2)</f>
        <v>0</v>
      </c>
      <c r="R127" s="240" t="s">
        <v>157</v>
      </c>
      <c r="S127" s="240" t="s">
        <v>109</v>
      </c>
      <c r="T127" s="241" t="s">
        <v>109</v>
      </c>
      <c r="U127" s="247">
        <v>0</v>
      </c>
      <c r="V127" s="247">
        <f>ROUND(E127*U127,2)</f>
        <v>0</v>
      </c>
      <c r="W127" s="247"/>
      <c r="X127" s="247" t="s">
        <v>158</v>
      </c>
      <c r="Y127" s="247" t="s">
        <v>111</v>
      </c>
      <c r="Z127" s="285"/>
      <c r="AA127" s="285"/>
      <c r="AB127" s="285"/>
      <c r="AC127" s="285"/>
      <c r="AD127" s="285"/>
      <c r="AE127" s="285"/>
      <c r="AF127" s="285"/>
      <c r="AG127" s="285" t="s">
        <v>159</v>
      </c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</row>
    <row r="128" spans="1:60" s="284" customFormat="1" outlineLevel="2">
      <c r="A128" s="242"/>
      <c r="B128" s="243"/>
      <c r="C128" s="244" t="s">
        <v>250</v>
      </c>
      <c r="D128" s="245"/>
      <c r="E128" s="246">
        <v>8.9760000000000009</v>
      </c>
      <c r="F128" s="247"/>
      <c r="G128" s="247"/>
      <c r="H128" s="247"/>
      <c r="I128" s="247"/>
      <c r="J128" s="247"/>
      <c r="K128" s="247"/>
      <c r="L128" s="247"/>
      <c r="M128" s="247"/>
      <c r="N128" s="248"/>
      <c r="O128" s="248"/>
      <c r="P128" s="248"/>
      <c r="Q128" s="248"/>
      <c r="R128" s="247"/>
      <c r="S128" s="247"/>
      <c r="T128" s="247"/>
      <c r="U128" s="247"/>
      <c r="V128" s="247"/>
      <c r="W128" s="247"/>
      <c r="X128" s="247"/>
      <c r="Y128" s="247"/>
      <c r="Z128" s="285"/>
      <c r="AA128" s="285"/>
      <c r="AB128" s="285"/>
      <c r="AC128" s="285"/>
      <c r="AD128" s="285"/>
      <c r="AE128" s="285"/>
      <c r="AF128" s="285"/>
      <c r="AG128" s="285" t="s">
        <v>114</v>
      </c>
      <c r="AH128" s="285">
        <v>0</v>
      </c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</row>
    <row r="129" spans="1:60" ht="14">
      <c r="A129" s="164" t="s">
        <v>104</v>
      </c>
      <c r="B129" s="165" t="s">
        <v>70</v>
      </c>
      <c r="C129" s="186" t="s">
        <v>71</v>
      </c>
      <c r="D129" s="166"/>
      <c r="E129" s="167"/>
      <c r="F129" s="168"/>
      <c r="G129" s="168">
        <f>SUMIF(AG130:AG130,"&lt;&gt;NOR",G130:G130)</f>
        <v>0</v>
      </c>
      <c r="H129" s="168"/>
      <c r="I129" s="168">
        <f>SUM(I130:I130)</f>
        <v>0</v>
      </c>
      <c r="J129" s="168"/>
      <c r="K129" s="168">
        <f>SUM(K130:K130)</f>
        <v>190283.04</v>
      </c>
      <c r="L129" s="168"/>
      <c r="M129" s="168">
        <f>SUM(M130:M130)</f>
        <v>0</v>
      </c>
      <c r="N129" s="167"/>
      <c r="O129" s="167">
        <f>SUM(O130:O130)</f>
        <v>0</v>
      </c>
      <c r="P129" s="167"/>
      <c r="Q129" s="167">
        <f>SUM(Q130:Q130)</f>
        <v>0</v>
      </c>
      <c r="R129" s="168"/>
      <c r="S129" s="168"/>
      <c r="T129" s="169"/>
      <c r="U129" s="163"/>
      <c r="V129" s="163">
        <f>SUM(V130:V130)</f>
        <v>132.13999999999999</v>
      </c>
      <c r="W129" s="163"/>
      <c r="X129" s="163"/>
      <c r="Y129" s="163"/>
      <c r="AG129" t="s">
        <v>105</v>
      </c>
    </row>
    <row r="130" spans="1:60" s="284" customFormat="1" outlineLevel="1">
      <c r="A130" s="288">
        <v>40</v>
      </c>
      <c r="B130" s="289" t="s">
        <v>251</v>
      </c>
      <c r="C130" s="290" t="s">
        <v>252</v>
      </c>
      <c r="D130" s="291" t="s">
        <v>147</v>
      </c>
      <c r="E130" s="292">
        <v>1761.88</v>
      </c>
      <c r="F130" s="175">
        <v>0</v>
      </c>
      <c r="G130" s="294">
        <f>ROUND(E130*F130,2)</f>
        <v>0</v>
      </c>
      <c r="H130" s="293">
        <v>0</v>
      </c>
      <c r="I130" s="294">
        <f>ROUND(E130*H130,2)</f>
        <v>0</v>
      </c>
      <c r="J130" s="293">
        <v>108</v>
      </c>
      <c r="K130" s="294">
        <f>ROUND(E130*J130,2)</f>
        <v>190283.04</v>
      </c>
      <c r="L130" s="294">
        <v>21</v>
      </c>
      <c r="M130" s="294">
        <f>G130*(1+L130/100)</f>
        <v>0</v>
      </c>
      <c r="N130" s="292">
        <v>0</v>
      </c>
      <c r="O130" s="292">
        <f>ROUND(E130*N130,2)</f>
        <v>0</v>
      </c>
      <c r="P130" s="292">
        <v>0</v>
      </c>
      <c r="Q130" s="292">
        <f>ROUND(E130*P130,2)</f>
        <v>0</v>
      </c>
      <c r="R130" s="294"/>
      <c r="S130" s="294" t="s">
        <v>109</v>
      </c>
      <c r="T130" s="295" t="s">
        <v>109</v>
      </c>
      <c r="U130" s="247">
        <v>7.4999999999999997E-2</v>
      </c>
      <c r="V130" s="247">
        <f>ROUND(E130*U130,2)</f>
        <v>132.13999999999999</v>
      </c>
      <c r="W130" s="247"/>
      <c r="X130" s="247" t="s">
        <v>253</v>
      </c>
      <c r="Y130" s="247" t="s">
        <v>111</v>
      </c>
      <c r="Z130" s="285"/>
      <c r="AA130" s="285"/>
      <c r="AB130" s="285"/>
      <c r="AC130" s="285"/>
      <c r="AD130" s="285"/>
      <c r="AE130" s="285"/>
      <c r="AF130" s="285"/>
      <c r="AG130" s="285" t="s">
        <v>254</v>
      </c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</row>
    <row r="131" spans="1:60" ht="14">
      <c r="A131" s="164" t="s">
        <v>104</v>
      </c>
      <c r="B131" s="165" t="s">
        <v>72</v>
      </c>
      <c r="C131" s="186" t="s">
        <v>73</v>
      </c>
      <c r="D131" s="166"/>
      <c r="E131" s="167"/>
      <c r="F131" s="168"/>
      <c r="G131" s="168">
        <f>G132+G133+G135+G137</f>
        <v>0</v>
      </c>
      <c r="H131" s="168"/>
      <c r="I131" s="168">
        <f>SUM(I132:I137)</f>
        <v>0</v>
      </c>
      <c r="J131" s="168"/>
      <c r="K131" s="168">
        <f>SUM(K132:K137)</f>
        <v>81500</v>
      </c>
      <c r="L131" s="168"/>
      <c r="M131" s="168">
        <f>SUM(M132:M137)</f>
        <v>0</v>
      </c>
      <c r="N131" s="167"/>
      <c r="O131" s="167">
        <f>SUM(O132:O137)</f>
        <v>0</v>
      </c>
      <c r="P131" s="167"/>
      <c r="Q131" s="167">
        <f>SUM(Q132:Q137)</f>
        <v>0</v>
      </c>
      <c r="R131" s="168"/>
      <c r="S131" s="168"/>
      <c r="T131" s="169"/>
      <c r="U131" s="163"/>
      <c r="V131" s="163">
        <f>SUM(V132:V137)</f>
        <v>0</v>
      </c>
      <c r="W131" s="163"/>
      <c r="X131" s="163"/>
      <c r="Y131" s="163"/>
      <c r="AG131" t="s">
        <v>105</v>
      </c>
    </row>
    <row r="132" spans="1:60" ht="24" outlineLevel="1">
      <c r="A132" s="178">
        <v>41</v>
      </c>
      <c r="B132" s="179" t="s">
        <v>256</v>
      </c>
      <c r="C132" s="189" t="s">
        <v>257</v>
      </c>
      <c r="D132" s="180" t="s">
        <v>258</v>
      </c>
      <c r="E132" s="181">
        <v>2</v>
      </c>
      <c r="F132" s="182">
        <v>0</v>
      </c>
      <c r="G132" s="183">
        <f>ROUND(E132*F132,2)</f>
        <v>0</v>
      </c>
      <c r="H132" s="182">
        <v>0</v>
      </c>
      <c r="I132" s="183">
        <f>ROUND(E132*H132,2)</f>
        <v>0</v>
      </c>
      <c r="J132" s="182">
        <v>12500</v>
      </c>
      <c r="K132" s="183">
        <f>ROUND(E132*J132,2)</f>
        <v>25000</v>
      </c>
      <c r="L132" s="183">
        <v>21</v>
      </c>
      <c r="M132" s="183">
        <f>G132*(1+L132/100)</f>
        <v>0</v>
      </c>
      <c r="N132" s="181">
        <v>0</v>
      </c>
      <c r="O132" s="181">
        <f>ROUND(E132*N132,2)</f>
        <v>0</v>
      </c>
      <c r="P132" s="181">
        <v>0</v>
      </c>
      <c r="Q132" s="181">
        <f>ROUND(E132*P132,2)</f>
        <v>0</v>
      </c>
      <c r="R132" s="183"/>
      <c r="S132" s="183" t="s">
        <v>219</v>
      </c>
      <c r="T132" s="184" t="s">
        <v>220</v>
      </c>
      <c r="U132" s="158">
        <v>0</v>
      </c>
      <c r="V132" s="158">
        <f>ROUND(E132*U132,2)</f>
        <v>0</v>
      </c>
      <c r="W132" s="158"/>
      <c r="X132" s="158" t="s">
        <v>110</v>
      </c>
      <c r="Y132" s="158" t="s">
        <v>111</v>
      </c>
      <c r="Z132" s="148"/>
      <c r="AA132" s="148"/>
      <c r="AB132" s="148"/>
      <c r="AC132" s="148"/>
      <c r="AD132" s="148"/>
      <c r="AE132" s="148"/>
      <c r="AF132" s="148"/>
      <c r="AG132" s="148" t="s">
        <v>128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4" outlineLevel="1">
      <c r="A133" s="171">
        <v>42</v>
      </c>
      <c r="B133" s="172" t="s">
        <v>259</v>
      </c>
      <c r="C133" s="187" t="s">
        <v>260</v>
      </c>
      <c r="D133" s="173" t="s">
        <v>258</v>
      </c>
      <c r="E133" s="174">
        <v>1</v>
      </c>
      <c r="F133" s="175">
        <v>0</v>
      </c>
      <c r="G133" s="176">
        <f>ROUND(E133*F133,2)</f>
        <v>0</v>
      </c>
      <c r="H133" s="175">
        <v>0</v>
      </c>
      <c r="I133" s="176">
        <f>ROUND(E133*H133,2)</f>
        <v>0</v>
      </c>
      <c r="J133" s="175">
        <v>12500</v>
      </c>
      <c r="K133" s="176">
        <f>ROUND(E133*J133,2)</f>
        <v>12500</v>
      </c>
      <c r="L133" s="176">
        <v>21</v>
      </c>
      <c r="M133" s="176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6"/>
      <c r="S133" s="176" t="s">
        <v>219</v>
      </c>
      <c r="T133" s="177" t="s">
        <v>220</v>
      </c>
      <c r="U133" s="158">
        <v>0</v>
      </c>
      <c r="V133" s="158">
        <f>ROUND(E133*U133,2)</f>
        <v>0</v>
      </c>
      <c r="W133" s="158"/>
      <c r="X133" s="158" t="s">
        <v>110</v>
      </c>
      <c r="Y133" s="158" t="s">
        <v>111</v>
      </c>
      <c r="Z133" s="148"/>
      <c r="AA133" s="148"/>
      <c r="AB133" s="148"/>
      <c r="AC133" s="148"/>
      <c r="AD133" s="148"/>
      <c r="AE133" s="148"/>
      <c r="AF133" s="148"/>
      <c r="AG133" s="148" t="s">
        <v>128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>
      <c r="A134" s="155"/>
      <c r="B134" s="156"/>
      <c r="C134" s="363" t="s">
        <v>261</v>
      </c>
      <c r="D134" s="364"/>
      <c r="E134" s="364"/>
      <c r="F134" s="364"/>
      <c r="G134" s="364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118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71">
        <v>43</v>
      </c>
      <c r="B135" s="172" t="s">
        <v>262</v>
      </c>
      <c r="C135" s="187" t="s">
        <v>263</v>
      </c>
      <c r="D135" s="173" t="s">
        <v>264</v>
      </c>
      <c r="E135" s="174">
        <v>2</v>
      </c>
      <c r="F135" s="175">
        <v>0</v>
      </c>
      <c r="G135" s="176">
        <f>ROUND(E135*F135,2)</f>
        <v>0</v>
      </c>
      <c r="H135" s="175">
        <v>0</v>
      </c>
      <c r="I135" s="176">
        <f>ROUND(E135*H135,2)</f>
        <v>0</v>
      </c>
      <c r="J135" s="175">
        <v>15000</v>
      </c>
      <c r="K135" s="176">
        <f>ROUND(E135*J135,2)</f>
        <v>30000</v>
      </c>
      <c r="L135" s="176">
        <v>21</v>
      </c>
      <c r="M135" s="176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219</v>
      </c>
      <c r="T135" s="177" t="s">
        <v>220</v>
      </c>
      <c r="U135" s="158">
        <v>0</v>
      </c>
      <c r="V135" s="158">
        <f>ROUND(E135*U135,2)</f>
        <v>0</v>
      </c>
      <c r="W135" s="158"/>
      <c r="X135" s="158" t="s">
        <v>110</v>
      </c>
      <c r="Y135" s="158" t="s">
        <v>111</v>
      </c>
      <c r="Z135" s="148"/>
      <c r="AA135" s="148"/>
      <c r="AB135" s="148"/>
      <c r="AC135" s="148"/>
      <c r="AD135" s="148"/>
      <c r="AE135" s="148"/>
      <c r="AF135" s="148"/>
      <c r="AG135" s="148" t="s">
        <v>128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>
      <c r="A136" s="155"/>
      <c r="B136" s="156"/>
      <c r="C136" s="363" t="s">
        <v>265</v>
      </c>
      <c r="D136" s="364"/>
      <c r="E136" s="364"/>
      <c r="F136" s="364"/>
      <c r="G136" s="364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118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4" outlineLevel="1">
      <c r="A137" s="178">
        <v>44</v>
      </c>
      <c r="B137" s="179" t="s">
        <v>266</v>
      </c>
      <c r="C137" s="189" t="s">
        <v>267</v>
      </c>
      <c r="D137" s="180" t="s">
        <v>264</v>
      </c>
      <c r="E137" s="181">
        <v>8</v>
      </c>
      <c r="F137" s="182">
        <v>0</v>
      </c>
      <c r="G137" s="183">
        <f>ROUND(E137*F137,2)</f>
        <v>0</v>
      </c>
      <c r="H137" s="182">
        <v>0</v>
      </c>
      <c r="I137" s="183">
        <f>ROUND(E137*H137,2)</f>
        <v>0</v>
      </c>
      <c r="J137" s="182">
        <v>1750</v>
      </c>
      <c r="K137" s="183">
        <f>ROUND(E137*J137,2)</f>
        <v>14000</v>
      </c>
      <c r="L137" s="183">
        <v>21</v>
      </c>
      <c r="M137" s="183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3"/>
      <c r="S137" s="183" t="s">
        <v>219</v>
      </c>
      <c r="T137" s="184" t="s">
        <v>220</v>
      </c>
      <c r="U137" s="158">
        <v>0</v>
      </c>
      <c r="V137" s="158">
        <f>ROUND(E137*U137,2)</f>
        <v>0</v>
      </c>
      <c r="W137" s="158"/>
      <c r="X137" s="158" t="s">
        <v>110</v>
      </c>
      <c r="Y137" s="158" t="s">
        <v>111</v>
      </c>
      <c r="Z137" s="148"/>
      <c r="AA137" s="148"/>
      <c r="AB137" s="148"/>
      <c r="AC137" s="148"/>
      <c r="AD137" s="148"/>
      <c r="AE137" s="148"/>
      <c r="AF137" s="148"/>
      <c r="AG137" s="148" t="s">
        <v>128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14" hidden="1">
      <c r="A138" s="215" t="s">
        <v>104</v>
      </c>
      <c r="B138" s="216" t="s">
        <v>74</v>
      </c>
      <c r="C138" s="217" t="s">
        <v>75</v>
      </c>
      <c r="D138" s="218"/>
      <c r="E138" s="219"/>
      <c r="F138" s="220"/>
      <c r="G138" s="220">
        <f>SUMIF(AG139:AG140,"&lt;&gt;NOR",G139:G140)</f>
        <v>0</v>
      </c>
      <c r="H138" s="220"/>
      <c r="I138" s="220">
        <f>SUM(I139:I140)</f>
        <v>0</v>
      </c>
      <c r="J138" s="220"/>
      <c r="K138" s="220">
        <f>SUM(K139:K140)</f>
        <v>0</v>
      </c>
      <c r="L138" s="220"/>
      <c r="M138" s="220">
        <f>SUM(M139:M140)</f>
        <v>0</v>
      </c>
      <c r="N138" s="219"/>
      <c r="O138" s="219">
        <f>SUM(O139:O140)</f>
        <v>0</v>
      </c>
      <c r="P138" s="219"/>
      <c r="Q138" s="219">
        <f>SUM(Q139:Q140)</f>
        <v>0</v>
      </c>
      <c r="R138" s="220"/>
      <c r="S138" s="220"/>
      <c r="T138" s="221"/>
      <c r="U138" s="163"/>
      <c r="V138" s="163">
        <f>SUM(V139:V140)</f>
        <v>0</v>
      </c>
      <c r="W138" s="163"/>
      <c r="X138" s="163"/>
      <c r="Y138" s="163"/>
      <c r="AG138" t="s">
        <v>105</v>
      </c>
    </row>
    <row r="139" spans="1:60" hidden="1" outlineLevel="1">
      <c r="A139" s="207">
        <v>48</v>
      </c>
      <c r="B139" s="208" t="s">
        <v>56</v>
      </c>
      <c r="C139" s="209" t="s">
        <v>268</v>
      </c>
      <c r="D139" s="210"/>
      <c r="E139" s="211">
        <v>0</v>
      </c>
      <c r="F139" s="212">
        <v>350000</v>
      </c>
      <c r="G139" s="213">
        <f>ROUND(E139*F139,2)</f>
        <v>0</v>
      </c>
      <c r="H139" s="212">
        <v>0</v>
      </c>
      <c r="I139" s="213">
        <f>ROUND(E139*H139,2)</f>
        <v>0</v>
      </c>
      <c r="J139" s="212">
        <v>350000</v>
      </c>
      <c r="K139" s="213">
        <f>ROUND(E139*J139,2)</f>
        <v>0</v>
      </c>
      <c r="L139" s="213">
        <v>21</v>
      </c>
      <c r="M139" s="213">
        <f>G139*(1+L139/100)</f>
        <v>0</v>
      </c>
      <c r="N139" s="211">
        <v>0</v>
      </c>
      <c r="O139" s="211">
        <f>ROUND(E139*N139,2)</f>
        <v>0</v>
      </c>
      <c r="P139" s="211">
        <v>0</v>
      </c>
      <c r="Q139" s="211">
        <f>ROUND(E139*P139,2)</f>
        <v>0</v>
      </c>
      <c r="R139" s="213"/>
      <c r="S139" s="213" t="s">
        <v>219</v>
      </c>
      <c r="T139" s="214" t="s">
        <v>220</v>
      </c>
      <c r="U139" s="158">
        <v>0</v>
      </c>
      <c r="V139" s="158">
        <f>ROUND(E139*U139,2)</f>
        <v>0</v>
      </c>
      <c r="W139" s="158"/>
      <c r="X139" s="158" t="s">
        <v>110</v>
      </c>
      <c r="Y139" s="158" t="s">
        <v>111</v>
      </c>
      <c r="Z139" s="148"/>
      <c r="AA139" s="148" t="s">
        <v>417</v>
      </c>
      <c r="AB139" s="148"/>
      <c r="AC139" s="148"/>
      <c r="AD139" s="148"/>
      <c r="AE139" s="148"/>
      <c r="AF139" s="148"/>
      <c r="AG139" s="148" t="s">
        <v>128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4" hidden="1" outlineLevel="1">
      <c r="A140" s="207">
        <v>49</v>
      </c>
      <c r="B140" s="208" t="s">
        <v>269</v>
      </c>
      <c r="C140" s="209" t="s">
        <v>270</v>
      </c>
      <c r="D140" s="210" t="s">
        <v>188</v>
      </c>
      <c r="E140" s="211">
        <v>0</v>
      </c>
      <c r="F140" s="212">
        <v>701</v>
      </c>
      <c r="G140" s="213">
        <f>ROUND(E140*F140,2)</f>
        <v>0</v>
      </c>
      <c r="H140" s="212">
        <v>326.73</v>
      </c>
      <c r="I140" s="213">
        <f>ROUND(E140*H140,2)</f>
        <v>0</v>
      </c>
      <c r="J140" s="212">
        <v>374.27</v>
      </c>
      <c r="K140" s="213">
        <f>ROUND(E140*J140,2)</f>
        <v>0</v>
      </c>
      <c r="L140" s="213">
        <v>21</v>
      </c>
      <c r="M140" s="213">
        <f>G140*(1+L140/100)</f>
        <v>0</v>
      </c>
      <c r="N140" s="211">
        <v>0.13342000000000001</v>
      </c>
      <c r="O140" s="211">
        <f>ROUND(E140*N140,2)</f>
        <v>0</v>
      </c>
      <c r="P140" s="211">
        <v>0</v>
      </c>
      <c r="Q140" s="211">
        <f>ROUND(E140*P140,2)</f>
        <v>0</v>
      </c>
      <c r="R140" s="213"/>
      <c r="S140" s="213" t="s">
        <v>109</v>
      </c>
      <c r="T140" s="214" t="s">
        <v>109</v>
      </c>
      <c r="U140" s="158">
        <v>0.56625999999999999</v>
      </c>
      <c r="V140" s="158">
        <f>ROUND(E140*U140,2)</f>
        <v>0</v>
      </c>
      <c r="W140" s="158"/>
      <c r="X140" s="158" t="s">
        <v>150</v>
      </c>
      <c r="Y140" s="158" t="s">
        <v>111</v>
      </c>
      <c r="Z140" s="148"/>
      <c r="AA140" s="148"/>
      <c r="AB140" s="148"/>
      <c r="AC140" s="148"/>
      <c r="AD140" s="148"/>
      <c r="AE140" s="148"/>
      <c r="AF140" s="148"/>
      <c r="AG140" s="148" t="s">
        <v>151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14" collapsed="1">
      <c r="A141" s="164" t="s">
        <v>104</v>
      </c>
      <c r="B141" s="165" t="s">
        <v>76</v>
      </c>
      <c r="C141" s="186" t="s">
        <v>29</v>
      </c>
      <c r="D141" s="166"/>
      <c r="E141" s="167"/>
      <c r="F141" s="168"/>
      <c r="G141" s="168">
        <f>SUMIF(AG142:AG147,"&lt;&gt;NOR",G142:G147)</f>
        <v>0</v>
      </c>
      <c r="H141" s="168"/>
      <c r="I141" s="168">
        <f>SUM(I142:I147)</f>
        <v>0</v>
      </c>
      <c r="J141" s="168"/>
      <c r="K141" s="168">
        <f>SUM(K142:K147)</f>
        <v>139615.01999999999</v>
      </c>
      <c r="L141" s="168"/>
      <c r="M141" s="168">
        <f>SUM(M142:M147)</f>
        <v>0</v>
      </c>
      <c r="N141" s="167"/>
      <c r="O141" s="167">
        <f>SUM(O142:O147)</f>
        <v>0</v>
      </c>
      <c r="P141" s="167"/>
      <c r="Q141" s="167">
        <f>SUM(Q142:Q147)</f>
        <v>0</v>
      </c>
      <c r="R141" s="168"/>
      <c r="S141" s="168"/>
      <c r="T141" s="169"/>
      <c r="U141" s="163"/>
      <c r="V141" s="163">
        <f>SUM(V142:V147)</f>
        <v>0</v>
      </c>
      <c r="W141" s="163"/>
      <c r="X141" s="163"/>
      <c r="Y141" s="163"/>
      <c r="AG141" t="s">
        <v>105</v>
      </c>
    </row>
    <row r="142" spans="1:60" outlineLevel="1">
      <c r="A142" s="171">
        <v>45</v>
      </c>
      <c r="B142" s="172" t="s">
        <v>271</v>
      </c>
      <c r="C142" s="187" t="s">
        <v>272</v>
      </c>
      <c r="D142" s="173" t="s">
        <v>273</v>
      </c>
      <c r="E142" s="174">
        <v>1</v>
      </c>
      <c r="F142" s="175">
        <v>0</v>
      </c>
      <c r="G142" s="176">
        <f>ROUND(E142*F142,2)</f>
        <v>0</v>
      </c>
      <c r="H142" s="175">
        <v>0</v>
      </c>
      <c r="I142" s="176">
        <f>ROUND(E142*H142,2)</f>
        <v>0</v>
      </c>
      <c r="J142" s="175">
        <v>69807.509999999995</v>
      </c>
      <c r="K142" s="176">
        <f>ROUND(E142*J142,2)</f>
        <v>69807.509999999995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109</v>
      </c>
      <c r="T142" s="177" t="s">
        <v>220</v>
      </c>
      <c r="U142" s="158">
        <v>0</v>
      </c>
      <c r="V142" s="158">
        <f>ROUND(E142*U142,2)</f>
        <v>0</v>
      </c>
      <c r="W142" s="158"/>
      <c r="X142" s="158" t="s">
        <v>274</v>
      </c>
      <c r="Y142" s="158" t="s">
        <v>111</v>
      </c>
      <c r="Z142" s="148"/>
      <c r="AA142" s="148"/>
      <c r="AB142" s="148"/>
      <c r="AC142" s="148"/>
      <c r="AD142" s="148"/>
      <c r="AE142" s="148"/>
      <c r="AF142" s="148"/>
      <c r="AG142" s="148" t="s">
        <v>275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4" outlineLevel="2">
      <c r="A143" s="155"/>
      <c r="B143" s="156"/>
      <c r="C143" s="363" t="s">
        <v>276</v>
      </c>
      <c r="D143" s="364"/>
      <c r="E143" s="364"/>
      <c r="F143" s="364"/>
      <c r="G143" s="364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118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85" t="str">
        <f>C143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71">
        <v>46</v>
      </c>
      <c r="B144" s="172" t="s">
        <v>277</v>
      </c>
      <c r="C144" s="187" t="s">
        <v>278</v>
      </c>
      <c r="D144" s="173" t="s">
        <v>273</v>
      </c>
      <c r="E144" s="174">
        <v>1</v>
      </c>
      <c r="F144" s="175">
        <v>0</v>
      </c>
      <c r="G144" s="176">
        <f>ROUND(E144*F144,2)</f>
        <v>0</v>
      </c>
      <c r="H144" s="175">
        <v>0</v>
      </c>
      <c r="I144" s="176">
        <f>ROUND(E144*H144,2)</f>
        <v>0</v>
      </c>
      <c r="J144" s="175">
        <v>46538.34</v>
      </c>
      <c r="K144" s="176">
        <f>ROUND(E144*J144,2)</f>
        <v>46538.34</v>
      </c>
      <c r="L144" s="176">
        <v>21</v>
      </c>
      <c r="M144" s="176">
        <f>G144*(1+L144/100)</f>
        <v>0</v>
      </c>
      <c r="N144" s="174">
        <v>0</v>
      </c>
      <c r="O144" s="174">
        <f>ROUND(E144*N144,2)</f>
        <v>0</v>
      </c>
      <c r="P144" s="174">
        <v>0</v>
      </c>
      <c r="Q144" s="174">
        <f>ROUND(E144*P144,2)</f>
        <v>0</v>
      </c>
      <c r="R144" s="176"/>
      <c r="S144" s="176" t="s">
        <v>109</v>
      </c>
      <c r="T144" s="177" t="s">
        <v>220</v>
      </c>
      <c r="U144" s="158">
        <v>0</v>
      </c>
      <c r="V144" s="158">
        <f>ROUND(E144*U144,2)</f>
        <v>0</v>
      </c>
      <c r="W144" s="158"/>
      <c r="X144" s="158" t="s">
        <v>274</v>
      </c>
      <c r="Y144" s="158" t="s">
        <v>111</v>
      </c>
      <c r="Z144" s="148"/>
      <c r="AA144" s="148"/>
      <c r="AB144" s="148"/>
      <c r="AC144" s="148"/>
      <c r="AD144" s="148"/>
      <c r="AE144" s="148"/>
      <c r="AF144" s="148"/>
      <c r="AG144" s="148" t="s">
        <v>275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36" outlineLevel="2">
      <c r="A145" s="155"/>
      <c r="B145" s="156"/>
      <c r="C145" s="363" t="s">
        <v>279</v>
      </c>
      <c r="D145" s="364"/>
      <c r="E145" s="364"/>
      <c r="F145" s="364"/>
      <c r="G145" s="364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118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85" t="str">
        <f>C145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71">
        <v>47</v>
      </c>
      <c r="B146" s="172" t="s">
        <v>280</v>
      </c>
      <c r="C146" s="187" t="s">
        <v>281</v>
      </c>
      <c r="D146" s="173" t="s">
        <v>273</v>
      </c>
      <c r="E146" s="174">
        <v>1</v>
      </c>
      <c r="F146" s="175">
        <v>0</v>
      </c>
      <c r="G146" s="176">
        <f>ROUND(E146*F146,2)</f>
        <v>0</v>
      </c>
      <c r="H146" s="175">
        <v>0</v>
      </c>
      <c r="I146" s="176">
        <f>ROUND(E146*H146,2)</f>
        <v>0</v>
      </c>
      <c r="J146" s="175">
        <v>23269.17</v>
      </c>
      <c r="K146" s="176">
        <f>ROUND(E146*J146,2)</f>
        <v>23269.17</v>
      </c>
      <c r="L146" s="176">
        <v>21</v>
      </c>
      <c r="M146" s="176">
        <f>G146*(1+L146/100)</f>
        <v>0</v>
      </c>
      <c r="N146" s="174">
        <v>0</v>
      </c>
      <c r="O146" s="174">
        <f>ROUND(E146*N146,2)</f>
        <v>0</v>
      </c>
      <c r="P146" s="174">
        <v>0</v>
      </c>
      <c r="Q146" s="174">
        <f>ROUND(E146*P146,2)</f>
        <v>0</v>
      </c>
      <c r="R146" s="176"/>
      <c r="S146" s="176" t="s">
        <v>109</v>
      </c>
      <c r="T146" s="177" t="s">
        <v>220</v>
      </c>
      <c r="U146" s="158">
        <v>0</v>
      </c>
      <c r="V146" s="158">
        <f>ROUND(E146*U146,2)</f>
        <v>0</v>
      </c>
      <c r="W146" s="158"/>
      <c r="X146" s="158" t="s">
        <v>274</v>
      </c>
      <c r="Y146" s="158" t="s">
        <v>111</v>
      </c>
      <c r="Z146" s="148"/>
      <c r="AA146" s="148"/>
      <c r="AB146" s="148"/>
      <c r="AC146" s="148"/>
      <c r="AD146" s="148"/>
      <c r="AE146" s="148"/>
      <c r="AF146" s="148"/>
      <c r="AG146" s="148" t="s">
        <v>275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4" outlineLevel="2">
      <c r="A147" s="155"/>
      <c r="B147" s="156"/>
      <c r="C147" s="363" t="s">
        <v>282</v>
      </c>
      <c r="D147" s="364"/>
      <c r="E147" s="364"/>
      <c r="F147" s="364"/>
      <c r="G147" s="364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118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85" t="str">
        <f>C147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7" s="148"/>
      <c r="BC147" s="148"/>
      <c r="BD147" s="148"/>
      <c r="BE147" s="148"/>
      <c r="BF147" s="148"/>
      <c r="BG147" s="148"/>
      <c r="BH147" s="148"/>
    </row>
    <row r="148" spans="1:60" ht="14">
      <c r="A148" s="164" t="s">
        <v>104</v>
      </c>
      <c r="B148" s="165" t="s">
        <v>77</v>
      </c>
      <c r="C148" s="186" t="s">
        <v>30</v>
      </c>
      <c r="D148" s="166"/>
      <c r="E148" s="167"/>
      <c r="F148" s="168"/>
      <c r="G148" s="168">
        <f>SUMIF(AG149:AG154,"&lt;&gt;NOR",G149:G154)</f>
        <v>0</v>
      </c>
      <c r="H148" s="168"/>
      <c r="I148" s="168">
        <f>SUM(I149:I154)</f>
        <v>0</v>
      </c>
      <c r="J148" s="168"/>
      <c r="K148" s="168">
        <f>SUM(K149:K154)</f>
        <v>65000</v>
      </c>
      <c r="L148" s="168"/>
      <c r="M148" s="168">
        <f>SUM(M149:M154)</f>
        <v>0</v>
      </c>
      <c r="N148" s="167"/>
      <c r="O148" s="167">
        <f>SUM(O149:O154)</f>
        <v>0</v>
      </c>
      <c r="P148" s="167"/>
      <c r="Q148" s="167">
        <f>SUM(Q149:Q154)</f>
        <v>0</v>
      </c>
      <c r="R148" s="168"/>
      <c r="S148" s="168"/>
      <c r="T148" s="169"/>
      <c r="U148" s="163"/>
      <c r="V148" s="163">
        <f>SUM(V149:V154)</f>
        <v>0</v>
      </c>
      <c r="W148" s="163"/>
      <c r="X148" s="163"/>
      <c r="Y148" s="163"/>
      <c r="AG148" t="s">
        <v>105</v>
      </c>
    </row>
    <row r="149" spans="1:60" outlineLevel="1">
      <c r="A149" s="171">
        <v>48</v>
      </c>
      <c r="B149" s="172" t="s">
        <v>423</v>
      </c>
      <c r="C149" s="187" t="s">
        <v>424</v>
      </c>
      <c r="D149" s="173" t="s">
        <v>273</v>
      </c>
      <c r="E149" s="174">
        <v>1</v>
      </c>
      <c r="F149" s="175">
        <v>0</v>
      </c>
      <c r="G149" s="176">
        <f>ROUND(E149*F149,2)</f>
        <v>0</v>
      </c>
      <c r="H149" s="175">
        <v>0</v>
      </c>
      <c r="I149" s="176">
        <f>ROUND(E149*H149,2)</f>
        <v>0</v>
      </c>
      <c r="J149" s="175">
        <v>5000</v>
      </c>
      <c r="K149" s="176">
        <f>ROUND(E149*J149,2)</f>
        <v>5000</v>
      </c>
      <c r="L149" s="176">
        <v>21</v>
      </c>
      <c r="M149" s="176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109</v>
      </c>
      <c r="T149" s="177" t="s">
        <v>220</v>
      </c>
      <c r="U149" s="158">
        <v>0</v>
      </c>
      <c r="V149" s="158">
        <f>ROUND(E149*U149,2)</f>
        <v>0</v>
      </c>
      <c r="W149" s="158"/>
      <c r="X149" s="158" t="s">
        <v>274</v>
      </c>
      <c r="Y149" s="158" t="s">
        <v>111</v>
      </c>
      <c r="Z149" s="148"/>
      <c r="AA149" s="148"/>
      <c r="AB149" s="148"/>
      <c r="AC149" s="148"/>
      <c r="AD149" s="148"/>
      <c r="AE149" s="148"/>
      <c r="AF149" s="148"/>
      <c r="AG149" s="148" t="s">
        <v>285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15" customHeight="1" outlineLevel="2">
      <c r="A150" s="155"/>
      <c r="B150" s="156"/>
      <c r="C150" s="363" t="s">
        <v>424</v>
      </c>
      <c r="D150" s="364"/>
      <c r="E150" s="364"/>
      <c r="F150" s="364"/>
      <c r="G150" s="36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118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85" t="str">
        <f>C150</f>
        <v>Dokumentace skutečného provedení stavby</v>
      </c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71">
        <v>49</v>
      </c>
      <c r="B151" s="172" t="s">
        <v>287</v>
      </c>
      <c r="C151" s="187" t="s">
        <v>288</v>
      </c>
      <c r="D151" s="173" t="s">
        <v>273</v>
      </c>
      <c r="E151" s="174">
        <v>3</v>
      </c>
      <c r="F151" s="175">
        <v>0</v>
      </c>
      <c r="G151" s="176">
        <f>ROUND(E151*F151,2)</f>
        <v>0</v>
      </c>
      <c r="H151" s="175">
        <v>0</v>
      </c>
      <c r="I151" s="176">
        <f>ROUND(E151*H151,2)</f>
        <v>0</v>
      </c>
      <c r="J151" s="175">
        <v>10000</v>
      </c>
      <c r="K151" s="176">
        <f>ROUND(E151*J151,2)</f>
        <v>30000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/>
      <c r="S151" s="176" t="s">
        <v>109</v>
      </c>
      <c r="T151" s="177" t="s">
        <v>220</v>
      </c>
      <c r="U151" s="158">
        <v>0</v>
      </c>
      <c r="V151" s="158">
        <f>ROUND(E151*U151,2)</f>
        <v>0</v>
      </c>
      <c r="W151" s="158"/>
      <c r="X151" s="158" t="s">
        <v>274</v>
      </c>
      <c r="Y151" s="158" t="s">
        <v>111</v>
      </c>
      <c r="Z151" s="148"/>
      <c r="AA151" s="148"/>
      <c r="AB151" s="148"/>
      <c r="AC151" s="148"/>
      <c r="AD151" s="148"/>
      <c r="AE151" s="148"/>
      <c r="AF151" s="148"/>
      <c r="AG151" s="148" t="s">
        <v>285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>
      <c r="A152" s="155"/>
      <c r="B152" s="156"/>
      <c r="C152" s="363" t="s">
        <v>289</v>
      </c>
      <c r="D152" s="364"/>
      <c r="E152" s="364"/>
      <c r="F152" s="364"/>
      <c r="G152" s="364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118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71">
        <v>50</v>
      </c>
      <c r="B153" s="172" t="s">
        <v>290</v>
      </c>
      <c r="C153" s="187" t="s">
        <v>421</v>
      </c>
      <c r="D153" s="173" t="s">
        <v>273</v>
      </c>
      <c r="E153" s="174">
        <v>2</v>
      </c>
      <c r="F153" s="175">
        <v>0</v>
      </c>
      <c r="G153" s="176">
        <f>ROUND(E153*F153,2)</f>
        <v>0</v>
      </c>
      <c r="H153" s="175">
        <v>0</v>
      </c>
      <c r="I153" s="176">
        <f>ROUND(E153*H153,2)</f>
        <v>0</v>
      </c>
      <c r="J153" s="175">
        <v>15000</v>
      </c>
      <c r="K153" s="176">
        <f>ROUND(E153*J153,2)</f>
        <v>30000</v>
      </c>
      <c r="L153" s="176">
        <v>21</v>
      </c>
      <c r="M153" s="176">
        <f>G153*(1+L153/100)</f>
        <v>0</v>
      </c>
      <c r="N153" s="174">
        <v>0</v>
      </c>
      <c r="O153" s="174">
        <f>ROUND(E153*N153,2)</f>
        <v>0</v>
      </c>
      <c r="P153" s="174">
        <v>0</v>
      </c>
      <c r="Q153" s="174">
        <f>ROUND(E153*P153,2)</f>
        <v>0</v>
      </c>
      <c r="R153" s="176"/>
      <c r="S153" s="176" t="s">
        <v>109</v>
      </c>
      <c r="T153" s="177" t="s">
        <v>220</v>
      </c>
      <c r="U153" s="158">
        <v>0</v>
      </c>
      <c r="V153" s="158">
        <f>ROUND(E153*U153,2)</f>
        <v>0</v>
      </c>
      <c r="W153" s="158"/>
      <c r="X153" s="158" t="s">
        <v>274</v>
      </c>
      <c r="Y153" s="158" t="s">
        <v>111</v>
      </c>
      <c r="Z153" s="148"/>
      <c r="AA153" s="249"/>
      <c r="AB153" s="148"/>
      <c r="AC153" s="148"/>
      <c r="AD153" s="148"/>
      <c r="AE153" s="148"/>
      <c r="AF153" s="148"/>
      <c r="AG153" s="148" t="s">
        <v>285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>
      <c r="A154" s="155"/>
      <c r="B154" s="156"/>
      <c r="C154" s="363" t="s">
        <v>422</v>
      </c>
      <c r="D154" s="364"/>
      <c r="E154" s="364"/>
      <c r="F154" s="364"/>
      <c r="G154" s="364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118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85" t="str">
        <f>C154</f>
        <v>Náklady na geodetické práce.</v>
      </c>
      <c r="BB154" s="148"/>
      <c r="BC154" s="148"/>
      <c r="BD154" s="148"/>
      <c r="BE154" s="148"/>
      <c r="BF154" s="148"/>
      <c r="BG154" s="148"/>
      <c r="BH154" s="148"/>
    </row>
    <row r="155" spans="1:60">
      <c r="A155" s="3"/>
      <c r="B155" s="4"/>
      <c r="C155" s="190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v>15</v>
      </c>
      <c r="AF155">
        <v>21</v>
      </c>
      <c r="AG155" t="s">
        <v>90</v>
      </c>
    </row>
    <row r="156" spans="1:60">
      <c r="A156" s="151"/>
      <c r="B156" s="152" t="s">
        <v>31</v>
      </c>
      <c r="C156" s="191"/>
      <c r="D156" s="153"/>
      <c r="E156" s="154"/>
      <c r="F156" s="154"/>
      <c r="G156" s="170">
        <f>G148+G141+G131+G129+G122+G111+G89+G75+G50+G8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A156" s="85"/>
      <c r="AE156">
        <f>SUMIF(L7:L154,AE155,G7:G154)</f>
        <v>0</v>
      </c>
      <c r="AF156">
        <f>SUMIF(L7:L154,AF155,G7:G154)</f>
        <v>0</v>
      </c>
      <c r="AG156" t="s">
        <v>293</v>
      </c>
    </row>
    <row r="157" spans="1:60">
      <c r="A157" s="3"/>
      <c r="B157" s="4"/>
      <c r="C157" s="190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hidden="1">
      <c r="A158" s="365" t="s">
        <v>294</v>
      </c>
      <c r="B158" s="365"/>
      <c r="C158" s="19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ht="14" hidden="1">
      <c r="A159" s="3"/>
      <c r="B159" s="4" t="s">
        <v>295</v>
      </c>
      <c r="C159" s="190" t="s">
        <v>296</v>
      </c>
      <c r="D159" s="6"/>
      <c r="E159" s="3">
        <v>0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297</v>
      </c>
    </row>
    <row r="160" spans="1:60" ht="14" hidden="1">
      <c r="A160" s="3"/>
      <c r="B160" s="4" t="s">
        <v>298</v>
      </c>
      <c r="C160" s="190" t="s">
        <v>299</v>
      </c>
      <c r="D160" s="6"/>
      <c r="E160" s="3">
        <v>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G160" t="s">
        <v>297</v>
      </c>
    </row>
    <row r="161" spans="1:34" ht="14" hidden="1">
      <c r="A161" s="3"/>
      <c r="B161" s="4" t="s">
        <v>300</v>
      </c>
      <c r="C161" s="190" t="s">
        <v>301</v>
      </c>
      <c r="D161" s="6"/>
      <c r="E161" s="3">
        <v>286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G161" t="s">
        <v>297</v>
      </c>
    </row>
    <row r="162" spans="1:34" ht="14" hidden="1">
      <c r="A162" s="3"/>
      <c r="B162" s="4" t="s">
        <v>394</v>
      </c>
      <c r="C162" s="190" t="s">
        <v>395</v>
      </c>
      <c r="D162" s="6"/>
      <c r="E162" s="3">
        <v>172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297</v>
      </c>
    </row>
    <row r="163" spans="1:34" ht="14" hidden="1">
      <c r="A163" s="3"/>
      <c r="B163" s="4" t="s">
        <v>302</v>
      </c>
      <c r="C163" s="190" t="s">
        <v>396</v>
      </c>
      <c r="D163" s="6"/>
      <c r="E163" s="3">
        <v>30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4" hidden="1">
      <c r="A164" s="3"/>
      <c r="B164" s="4"/>
      <c r="C164" s="190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G164" t="s">
        <v>297</v>
      </c>
    </row>
    <row r="165" spans="1:34" ht="14" hidden="1">
      <c r="A165" s="3"/>
      <c r="B165" s="4"/>
      <c r="C165" s="192" t="s">
        <v>306</v>
      </c>
      <c r="D165" s="161"/>
      <c r="E165" s="162">
        <v>275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G165" t="s">
        <v>114</v>
      </c>
      <c r="AH165">
        <v>0</v>
      </c>
    </row>
    <row r="166" spans="1:34" ht="14" hidden="1">
      <c r="A166" s="3"/>
      <c r="B166" s="4" t="s">
        <v>214</v>
      </c>
      <c r="C166" s="193" t="s">
        <v>307</v>
      </c>
      <c r="D166" s="161"/>
      <c r="E166" s="162">
        <v>1105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G166" t="s">
        <v>297</v>
      </c>
    </row>
    <row r="167" spans="1:34" ht="14" hidden="1">
      <c r="A167" s="3"/>
      <c r="B167" s="4"/>
      <c r="C167" s="192" t="s">
        <v>308</v>
      </c>
      <c r="D167" s="161"/>
      <c r="E167" s="162">
        <v>1105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G167" t="s">
        <v>114</v>
      </c>
      <c r="AH167">
        <v>0</v>
      </c>
    </row>
    <row r="168" spans="1:34" ht="14" hidden="1">
      <c r="A168" s="3"/>
      <c r="B168" s="4" t="s">
        <v>309</v>
      </c>
      <c r="C168" s="193" t="s">
        <v>310</v>
      </c>
      <c r="D168" s="161"/>
      <c r="E168" s="162">
        <v>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297</v>
      </c>
    </row>
    <row r="169" spans="1:34" ht="14" hidden="1">
      <c r="A169" s="3"/>
      <c r="B169" s="4" t="s">
        <v>311</v>
      </c>
      <c r="C169" s="193" t="s">
        <v>312</v>
      </c>
      <c r="D169" s="161"/>
      <c r="E169" s="162">
        <v>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G169" t="s">
        <v>297</v>
      </c>
    </row>
    <row r="170" spans="1:34" ht="14" hidden="1">
      <c r="A170" s="3"/>
      <c r="B170" s="4" t="s">
        <v>313</v>
      </c>
      <c r="C170" s="193" t="s">
        <v>314</v>
      </c>
      <c r="D170" s="161"/>
      <c r="E170" s="162">
        <v>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G170" t="s">
        <v>297</v>
      </c>
    </row>
    <row r="171" spans="1:34" ht="14" hidden="1">
      <c r="A171" s="3"/>
      <c r="B171" s="4" t="s">
        <v>315</v>
      </c>
      <c r="C171" s="193" t="s">
        <v>316</v>
      </c>
      <c r="D171" s="161"/>
      <c r="E171" s="162">
        <v>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297</v>
      </c>
    </row>
    <row r="172" spans="1:34" ht="14" hidden="1">
      <c r="A172" s="3"/>
      <c r="B172" s="4" t="s">
        <v>317</v>
      </c>
      <c r="C172" s="193" t="s">
        <v>318</v>
      </c>
      <c r="D172" s="161"/>
      <c r="E172" s="162">
        <v>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G172" t="s">
        <v>297</v>
      </c>
    </row>
    <row r="173" spans="1:34" ht="14" hidden="1">
      <c r="A173" s="3"/>
      <c r="B173" s="4" t="s">
        <v>319</v>
      </c>
      <c r="C173" s="193" t="s">
        <v>320</v>
      </c>
      <c r="D173" s="161"/>
      <c r="E173" s="162">
        <v>0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G173" t="s">
        <v>297</v>
      </c>
    </row>
    <row r="174" spans="1:34" ht="14" hidden="1">
      <c r="A174" s="3"/>
      <c r="B174" s="4" t="s">
        <v>321</v>
      </c>
      <c r="C174" s="193" t="s">
        <v>322</v>
      </c>
      <c r="D174" s="161"/>
      <c r="E174" s="162">
        <f>E175+E176</f>
        <v>143.5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G174" t="s">
        <v>297</v>
      </c>
    </row>
    <row r="175" spans="1:34" ht="14" hidden="1">
      <c r="A175" s="3"/>
      <c r="B175" s="4"/>
      <c r="C175" s="192" t="s">
        <v>456</v>
      </c>
      <c r="D175" s="161"/>
      <c r="E175" s="162">
        <v>134.80000000000001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G175" t="s">
        <v>114</v>
      </c>
      <c r="AH175">
        <v>0</v>
      </c>
    </row>
    <row r="176" spans="1:34" ht="14" hidden="1">
      <c r="A176" s="3"/>
      <c r="B176" s="4"/>
      <c r="C176" s="192" t="s">
        <v>457</v>
      </c>
      <c r="D176" s="161"/>
      <c r="E176" s="162">
        <v>8.6999999999999993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34" ht="14" hidden="1">
      <c r="A177" s="3"/>
      <c r="B177" s="4" t="s">
        <v>323</v>
      </c>
      <c r="C177" s="193" t="s">
        <v>324</v>
      </c>
      <c r="D177" s="161"/>
      <c r="E177" s="162">
        <v>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G177" t="s">
        <v>297</v>
      </c>
    </row>
    <row r="178" spans="1:34" ht="28" hidden="1">
      <c r="A178" s="3"/>
      <c r="B178" s="4" t="s">
        <v>48</v>
      </c>
      <c r="C178" s="193" t="s">
        <v>325</v>
      </c>
      <c r="D178" s="161"/>
      <c r="E178" s="162">
        <v>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G178" t="s">
        <v>297</v>
      </c>
    </row>
    <row r="179" spans="1:34" ht="14" hidden="1">
      <c r="A179" s="3"/>
      <c r="B179" s="4" t="s">
        <v>326</v>
      </c>
      <c r="C179" s="193" t="s">
        <v>327</v>
      </c>
      <c r="D179" s="161"/>
      <c r="E179" s="162">
        <v>8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G179" t="s">
        <v>297</v>
      </c>
    </row>
    <row r="180" spans="1:34" ht="14" hidden="1">
      <c r="A180" s="3"/>
      <c r="B180" s="4"/>
      <c r="C180" s="192" t="s">
        <v>66</v>
      </c>
      <c r="D180" s="161"/>
      <c r="E180" s="162">
        <v>8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G180" t="s">
        <v>114</v>
      </c>
      <c r="AH180">
        <v>0</v>
      </c>
    </row>
    <row r="181" spans="1:34" ht="14" hidden="1">
      <c r="A181" s="3"/>
      <c r="B181" s="4" t="s">
        <v>328</v>
      </c>
      <c r="C181" s="193" t="s">
        <v>329</v>
      </c>
      <c r="D181" s="161"/>
      <c r="E181" s="162">
        <v>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G181" t="s">
        <v>297</v>
      </c>
    </row>
    <row r="182" spans="1:34" ht="14" hidden="1">
      <c r="A182" s="3"/>
      <c r="B182" s="4" t="s">
        <v>182</v>
      </c>
      <c r="C182" s="193" t="s">
        <v>440</v>
      </c>
      <c r="D182" s="161"/>
      <c r="E182" s="162">
        <v>32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G182" t="s">
        <v>297</v>
      </c>
    </row>
    <row r="183" spans="1:34" ht="14" hidden="1">
      <c r="A183" s="3"/>
      <c r="B183" s="4" t="s">
        <v>331</v>
      </c>
      <c r="C183" s="193" t="s">
        <v>332</v>
      </c>
      <c r="D183" s="161"/>
      <c r="E183" s="162">
        <v>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G183" t="s">
        <v>297</v>
      </c>
    </row>
    <row r="184" spans="1:34" ht="14" hidden="1">
      <c r="A184" s="3"/>
      <c r="B184" s="4" t="s">
        <v>333</v>
      </c>
      <c r="C184" s="193" t="s">
        <v>334</v>
      </c>
      <c r="D184" s="161"/>
      <c r="E184" s="162">
        <v>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G184" t="s">
        <v>297</v>
      </c>
    </row>
    <row r="185" spans="1:34" ht="14" hidden="1">
      <c r="A185" s="3"/>
      <c r="B185" s="4" t="s">
        <v>335</v>
      </c>
      <c r="C185" s="193" t="s">
        <v>336</v>
      </c>
      <c r="D185" s="161"/>
      <c r="E185" s="162">
        <v>0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G185" t="s">
        <v>297</v>
      </c>
    </row>
    <row r="186" spans="1:34" ht="14" hidden="1">
      <c r="A186" s="3"/>
      <c r="B186" s="4" t="s">
        <v>337</v>
      </c>
      <c r="C186" s="193" t="s">
        <v>338</v>
      </c>
      <c r="D186" s="161"/>
      <c r="E186" s="162">
        <v>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G186" t="s">
        <v>297</v>
      </c>
    </row>
    <row r="187" spans="1:34" ht="14" hidden="1">
      <c r="A187" s="3"/>
      <c r="B187" s="4" t="s">
        <v>153</v>
      </c>
      <c r="C187" s="193" t="s">
        <v>144</v>
      </c>
      <c r="D187" s="161"/>
      <c r="E187" s="162">
        <v>672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G187" t="s">
        <v>297</v>
      </c>
    </row>
    <row r="188" spans="1:34" ht="14" hidden="1">
      <c r="A188" s="3"/>
      <c r="B188" s="4" t="s">
        <v>339</v>
      </c>
      <c r="C188" s="193" t="s">
        <v>340</v>
      </c>
      <c r="D188" s="161"/>
      <c r="E188" s="162">
        <v>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G188" t="s">
        <v>297</v>
      </c>
    </row>
    <row r="189" spans="1:34" ht="14" hidden="1">
      <c r="A189" s="3"/>
      <c r="B189" s="4" t="s">
        <v>341</v>
      </c>
      <c r="C189" s="193" t="s">
        <v>342</v>
      </c>
      <c r="D189" s="161"/>
      <c r="E189" s="162">
        <v>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G189" t="s">
        <v>297</v>
      </c>
    </row>
    <row r="190" spans="1:34" ht="14" hidden="1">
      <c r="A190" s="3"/>
      <c r="B190" s="4" t="s">
        <v>113</v>
      </c>
      <c r="C190" s="193" t="s">
        <v>343</v>
      </c>
      <c r="D190" s="161"/>
      <c r="E190" s="162">
        <f>E191+E192</f>
        <v>1602.4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G190" t="s">
        <v>297</v>
      </c>
    </row>
    <row r="191" spans="1:34" ht="14" hidden="1">
      <c r="A191" s="3"/>
      <c r="B191" s="4"/>
      <c r="C191" s="192" t="s">
        <v>438</v>
      </c>
      <c r="D191" s="161"/>
      <c r="E191" s="162">
        <v>474.4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G191" t="s">
        <v>114</v>
      </c>
      <c r="AH191">
        <v>0</v>
      </c>
    </row>
    <row r="192" spans="1:34" ht="14" hidden="1" outlineLevel="1">
      <c r="A192" s="3"/>
      <c r="B192" s="4"/>
      <c r="C192" s="192" t="s">
        <v>393</v>
      </c>
      <c r="D192" s="161"/>
      <c r="E192" s="162">
        <v>1128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G192" t="s">
        <v>114</v>
      </c>
      <c r="AH192">
        <v>0</v>
      </c>
    </row>
    <row r="193" spans="1:34" ht="14" hidden="1" collapsed="1">
      <c r="A193" s="3"/>
      <c r="B193" s="4" t="s">
        <v>119</v>
      </c>
      <c r="C193" s="193" t="s">
        <v>344</v>
      </c>
      <c r="D193" s="161"/>
      <c r="E193" s="162">
        <f>E194+E195+E196+E197</f>
        <v>145.16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G193" t="s">
        <v>297</v>
      </c>
    </row>
    <row r="194" spans="1:34" ht="14" hidden="1">
      <c r="A194" s="3"/>
      <c r="B194" s="4"/>
      <c r="C194" s="192" t="s">
        <v>439</v>
      </c>
      <c r="D194" s="161"/>
      <c r="E194" s="162">
        <v>11.44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G194" t="s">
        <v>114</v>
      </c>
      <c r="AH194">
        <v>0</v>
      </c>
    </row>
    <row r="195" spans="1:34" ht="14" hidden="1" outlineLevel="1">
      <c r="A195" s="3"/>
      <c r="B195" s="4"/>
      <c r="C195" s="192" t="s">
        <v>397</v>
      </c>
      <c r="D195" s="161"/>
      <c r="E195" s="162">
        <v>62.92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G195" t="s">
        <v>114</v>
      </c>
      <c r="AH195">
        <v>0</v>
      </c>
    </row>
    <row r="196" spans="1:34" ht="14" hidden="1" outlineLevel="1">
      <c r="A196" s="3"/>
      <c r="B196" s="4"/>
      <c r="C196" s="192" t="s">
        <v>398</v>
      </c>
      <c r="D196" s="161"/>
      <c r="E196" s="162">
        <v>10.8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G196" t="s">
        <v>114</v>
      </c>
      <c r="AH196">
        <v>0</v>
      </c>
    </row>
    <row r="197" spans="1:34" ht="14" hidden="1" outlineLevel="1">
      <c r="A197" s="3"/>
      <c r="B197" s="4"/>
      <c r="C197" s="192" t="s">
        <v>433</v>
      </c>
      <c r="D197" s="161"/>
      <c r="E197" s="162">
        <v>60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G197" t="s">
        <v>114</v>
      </c>
      <c r="AH197">
        <v>0</v>
      </c>
    </row>
    <row r="198" spans="1:34" ht="14" hidden="1" collapsed="1">
      <c r="A198" s="3"/>
      <c r="B198" s="4" t="s">
        <v>123</v>
      </c>
      <c r="C198" s="193" t="s">
        <v>399</v>
      </c>
      <c r="D198" s="161"/>
      <c r="E198" s="162">
        <f>E199+E202</f>
        <v>56.256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297</v>
      </c>
    </row>
    <row r="199" spans="1:34" ht="14" hidden="1">
      <c r="A199" s="3"/>
      <c r="B199" s="4"/>
      <c r="C199" s="192" t="s">
        <v>350</v>
      </c>
      <c r="D199" s="161"/>
      <c r="E199" s="162">
        <v>0.96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G199" t="s">
        <v>114</v>
      </c>
      <c r="AH199">
        <v>0</v>
      </c>
    </row>
    <row r="200" spans="1:34" ht="14" hidden="1" outlineLevel="1">
      <c r="A200" s="3"/>
      <c r="B200" s="4"/>
      <c r="C200" s="192" t="s">
        <v>351</v>
      </c>
      <c r="D200" s="161"/>
      <c r="E200" s="16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G200" t="s">
        <v>114</v>
      </c>
      <c r="AH200">
        <v>0</v>
      </c>
    </row>
    <row r="201" spans="1:34" s="284" customFormat="1" ht="14" hidden="1" outlineLevel="1">
      <c r="A201" s="279"/>
      <c r="B201" s="280"/>
      <c r="C201" s="281" t="s">
        <v>352</v>
      </c>
      <c r="D201" s="282"/>
      <c r="E201" s="283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AG201" s="284" t="s">
        <v>114</v>
      </c>
      <c r="AH201" s="284">
        <v>0</v>
      </c>
    </row>
    <row r="202" spans="1:34" ht="14" hidden="1" outlineLevel="1">
      <c r="A202" s="3"/>
      <c r="B202" s="4"/>
      <c r="C202" s="267" t="s">
        <v>441</v>
      </c>
      <c r="D202" s="161"/>
      <c r="E202" s="162">
        <v>55.295999999999999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G202" t="s">
        <v>114</v>
      </c>
      <c r="AH202">
        <v>0</v>
      </c>
    </row>
    <row r="203" spans="1:34" ht="14" hidden="1" outlineLevel="1">
      <c r="A203" s="3"/>
      <c r="B203" s="4"/>
      <c r="C203" s="192" t="s">
        <v>354</v>
      </c>
      <c r="D203" s="161"/>
      <c r="E203" s="16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G203" t="s">
        <v>114</v>
      </c>
      <c r="AH203">
        <v>0</v>
      </c>
    </row>
    <row r="204" spans="1:34" ht="14" hidden="1" collapsed="1">
      <c r="A204" s="3"/>
      <c r="B204" s="4" t="s">
        <v>355</v>
      </c>
      <c r="C204" s="190" t="s">
        <v>356</v>
      </c>
      <c r="D204" s="6"/>
      <c r="E204" s="3">
        <v>0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G204" t="s">
        <v>297</v>
      </c>
    </row>
    <row r="205" spans="1:34" ht="14" hidden="1">
      <c r="A205" s="3"/>
      <c r="B205" s="4" t="s">
        <v>357</v>
      </c>
      <c r="C205" s="190" t="s">
        <v>455</v>
      </c>
      <c r="D205" s="6"/>
      <c r="E205" s="3">
        <v>8.8000000000000007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G205" t="s">
        <v>297</v>
      </c>
    </row>
    <row r="206" spans="1:34" hidden="1">
      <c r="A206" s="3"/>
      <c r="B206" s="4"/>
      <c r="C206" s="190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34" hidden="1">
      <c r="A207" s="3"/>
      <c r="B207" s="4"/>
      <c r="C207" s="190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34">
      <c r="A208" s="3"/>
      <c r="B208" s="4"/>
      <c r="C208" s="190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365" t="s">
        <v>359</v>
      </c>
      <c r="B209" s="365"/>
      <c r="C209" s="366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351"/>
      <c r="B210" s="352"/>
      <c r="C210" s="353"/>
      <c r="D210" s="352"/>
      <c r="E210" s="352"/>
      <c r="F210" s="352"/>
      <c r="G210" s="35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360</v>
      </c>
    </row>
    <row r="211" spans="1:33">
      <c r="A211" s="355"/>
      <c r="B211" s="356"/>
      <c r="C211" s="357"/>
      <c r="D211" s="356"/>
      <c r="E211" s="356"/>
      <c r="F211" s="356"/>
      <c r="G211" s="35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>
      <c r="A212" s="355"/>
      <c r="B212" s="356"/>
      <c r="C212" s="357"/>
      <c r="D212" s="356"/>
      <c r="E212" s="356"/>
      <c r="F212" s="356"/>
      <c r="G212" s="35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355"/>
      <c r="B213" s="356"/>
      <c r="C213" s="357"/>
      <c r="D213" s="356"/>
      <c r="E213" s="356"/>
      <c r="F213" s="356"/>
      <c r="G213" s="35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359"/>
      <c r="B214" s="360"/>
      <c r="C214" s="361"/>
      <c r="D214" s="360"/>
      <c r="E214" s="360"/>
      <c r="F214" s="360"/>
      <c r="G214" s="36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"/>
      <c r="B215" s="4"/>
      <c r="C215" s="190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C216" s="194"/>
      <c r="D216" s="10"/>
      <c r="AG216" t="s">
        <v>361</v>
      </c>
    </row>
    <row r="217" spans="1:33">
      <c r="D217" s="10"/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</sheetData>
  <sheetProtection algorithmName="SHA-512" hashValue="RWobEg+0Tz8yT1h8mTgAx/68tRxh4c6bjsBElQrkewyAzYNfSHD4GvfVx5q7A7GU7DG+UQ47NqNK4nQdb0IpFQ==" saltValue="DyX5DndTBUmAOrLYuwZdZw==" spinCount="100000" sheet="1" objects="1" scenarios="1"/>
  <mergeCells count="25">
    <mergeCell ref="C15:G15"/>
    <mergeCell ref="A1:G1"/>
    <mergeCell ref="C2:G2"/>
    <mergeCell ref="C3:G3"/>
    <mergeCell ref="C4:G4"/>
    <mergeCell ref="C12:G12"/>
    <mergeCell ref="C145:G145"/>
    <mergeCell ref="C36:G36"/>
    <mergeCell ref="C39:G39"/>
    <mergeCell ref="C45:G45"/>
    <mergeCell ref="C48:G48"/>
    <mergeCell ref="C58:G58"/>
    <mergeCell ref="C105:G105"/>
    <mergeCell ref="C117:G117"/>
    <mergeCell ref="C134:G134"/>
    <mergeCell ref="C136:G136"/>
    <mergeCell ref="C143:G143"/>
    <mergeCell ref="C42:G42"/>
    <mergeCell ref="A210:G214"/>
    <mergeCell ref="C147:G147"/>
    <mergeCell ref="C150:G150"/>
    <mergeCell ref="C152:G152"/>
    <mergeCell ref="C154:G154"/>
    <mergeCell ref="A158:B158"/>
    <mergeCell ref="A209:C209"/>
  </mergeCells>
  <pageMargins left="0.7" right="0.7" top="0.78740157499999996" bottom="0.78740157499999996" header="0.3" footer="0.3"/>
  <pageSetup paperSize="9" scale="2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14B4-1A98-48F7-A3DE-3FBFE45358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3"/>
  <cols>
    <col min="1" max="1" width="3.5" customWidth="1"/>
    <col min="2" max="2" width="12.5" style="122" customWidth="1"/>
    <col min="3" max="3" width="38.1640625" style="122" customWidth="1"/>
    <col min="4" max="4" width="4.83203125" customWidth="1"/>
    <col min="5" max="5" width="10.5" customWidth="1"/>
    <col min="6" max="6" width="9.83203125" customWidth="1"/>
    <col min="7" max="7" width="12.5" customWidth="1"/>
    <col min="8" max="13" width="0" hidden="1" customWidth="1"/>
    <col min="18" max="18" width="0" hidden="1" customWidth="1"/>
    <col min="20" max="20" width="9.1640625" customWidth="1"/>
    <col min="21" max="25" width="0" hidden="1" customWidth="1"/>
    <col min="29" max="29" width="0" hidden="1" customWidth="1"/>
    <col min="31" max="41" width="0" hidden="1" customWidth="1"/>
    <col min="53" max="53" width="73.5" customWidth="1"/>
  </cols>
  <sheetData>
    <row r="1" spans="1:60" ht="15.75" customHeight="1">
      <c r="A1" s="369" t="s">
        <v>7</v>
      </c>
      <c r="B1" s="369"/>
      <c r="C1" s="369"/>
      <c r="D1" s="369"/>
      <c r="E1" s="369"/>
      <c r="F1" s="369"/>
      <c r="G1" s="369"/>
      <c r="AG1" t="s">
        <v>78</v>
      </c>
    </row>
    <row r="2" spans="1:60" ht="25" customHeight="1">
      <c r="A2" s="49" t="s">
        <v>8</v>
      </c>
      <c r="B2" s="48" t="s">
        <v>43</v>
      </c>
      <c r="C2" s="370" t="s">
        <v>44</v>
      </c>
      <c r="D2" s="371"/>
      <c r="E2" s="371"/>
      <c r="F2" s="371"/>
      <c r="G2" s="372"/>
      <c r="AG2" t="s">
        <v>79</v>
      </c>
    </row>
    <row r="3" spans="1:60" ht="25" customHeight="1">
      <c r="A3" s="49" t="s">
        <v>9</v>
      </c>
      <c r="B3" s="48" t="s">
        <v>50</v>
      </c>
      <c r="C3" s="370" t="s">
        <v>51</v>
      </c>
      <c r="D3" s="371"/>
      <c r="E3" s="371"/>
      <c r="F3" s="371"/>
      <c r="G3" s="372"/>
      <c r="AC3" s="122" t="s">
        <v>79</v>
      </c>
      <c r="AG3" t="s">
        <v>80</v>
      </c>
    </row>
    <row r="4" spans="1:60" ht="25" customHeight="1">
      <c r="A4" s="141" t="s">
        <v>10</v>
      </c>
      <c r="B4" s="142" t="s">
        <v>48</v>
      </c>
      <c r="C4" s="373" t="s">
        <v>49</v>
      </c>
      <c r="D4" s="374"/>
      <c r="E4" s="374"/>
      <c r="F4" s="374"/>
      <c r="G4" s="375"/>
      <c r="AG4" t="s">
        <v>81</v>
      </c>
    </row>
    <row r="5" spans="1:60">
      <c r="D5" s="10"/>
    </row>
    <row r="6" spans="1:60" ht="42">
      <c r="A6" s="144" t="s">
        <v>82</v>
      </c>
      <c r="B6" s="146" t="s">
        <v>83</v>
      </c>
      <c r="C6" s="146" t="s">
        <v>84</v>
      </c>
      <c r="D6" s="145" t="s">
        <v>85</v>
      </c>
      <c r="E6" s="144" t="s">
        <v>86</v>
      </c>
      <c r="F6" s="143" t="s">
        <v>87</v>
      </c>
      <c r="G6" s="144" t="s">
        <v>31</v>
      </c>
      <c r="H6" s="147" t="s">
        <v>32</v>
      </c>
      <c r="I6" s="147" t="s">
        <v>88</v>
      </c>
      <c r="J6" s="147" t="s">
        <v>33</v>
      </c>
      <c r="K6" s="147" t="s">
        <v>89</v>
      </c>
      <c r="L6" s="147" t="s">
        <v>90</v>
      </c>
      <c r="M6" s="147" t="s">
        <v>91</v>
      </c>
      <c r="N6" s="147" t="s">
        <v>92</v>
      </c>
      <c r="O6" s="147" t="s">
        <v>93</v>
      </c>
      <c r="P6" s="147" t="s">
        <v>94</v>
      </c>
      <c r="Q6" s="147" t="s">
        <v>95</v>
      </c>
      <c r="R6" s="147" t="s">
        <v>96</v>
      </c>
      <c r="S6" s="147" t="s">
        <v>97</v>
      </c>
      <c r="T6" s="147" t="s">
        <v>98</v>
      </c>
      <c r="U6" s="147" t="s">
        <v>99</v>
      </c>
      <c r="V6" s="147" t="s">
        <v>100</v>
      </c>
      <c r="W6" s="147" t="s">
        <v>101</v>
      </c>
      <c r="X6" s="147" t="s">
        <v>102</v>
      </c>
      <c r="Y6" s="147" t="s">
        <v>103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14">
      <c r="A8" s="164" t="s">
        <v>104</v>
      </c>
      <c r="B8" s="165" t="s">
        <v>56</v>
      </c>
      <c r="C8" s="186" t="s">
        <v>57</v>
      </c>
      <c r="D8" s="166"/>
      <c r="E8" s="167"/>
      <c r="F8" s="168"/>
      <c r="G8" s="168">
        <f>SUMIF(AG9:AG45,"&lt;&gt;NOR",G9:G45)</f>
        <v>1136712.0699999998</v>
      </c>
      <c r="H8" s="168"/>
      <c r="I8" s="168">
        <f>SUM(I9:I45)</f>
        <v>132228.82999999999</v>
      </c>
      <c r="J8" s="168"/>
      <c r="K8" s="168">
        <f>SUM(K9:K45)</f>
        <v>1004483.24</v>
      </c>
      <c r="L8" s="168"/>
      <c r="M8" s="168">
        <f>SUM(M9:M45)</f>
        <v>1375421.6047</v>
      </c>
      <c r="N8" s="167"/>
      <c r="O8" s="167">
        <f>SUM(O9:O45)</f>
        <v>225.3</v>
      </c>
      <c r="P8" s="167"/>
      <c r="Q8" s="167">
        <f>SUM(Q9:Q45)</f>
        <v>0</v>
      </c>
      <c r="R8" s="168"/>
      <c r="S8" s="168"/>
      <c r="T8" s="169"/>
      <c r="U8" s="163"/>
      <c r="V8" s="163">
        <f>SUM(V9:V45)</f>
        <v>436.1</v>
      </c>
      <c r="W8" s="163"/>
      <c r="X8" s="163"/>
      <c r="Y8" s="163"/>
      <c r="AG8" t="s">
        <v>105</v>
      </c>
    </row>
    <row r="9" spans="1:60" outlineLevel="1">
      <c r="A9" s="171">
        <v>1</v>
      </c>
      <c r="B9" s="172" t="s">
        <v>106</v>
      </c>
      <c r="C9" s="187" t="s">
        <v>107</v>
      </c>
      <c r="D9" s="173" t="s">
        <v>108</v>
      </c>
      <c r="E9" s="174">
        <v>750</v>
      </c>
      <c r="F9" s="175">
        <v>137.5</v>
      </c>
      <c r="G9" s="176">
        <f>ROUND(E9*F9,2)</f>
        <v>103125</v>
      </c>
      <c r="H9" s="175">
        <v>0</v>
      </c>
      <c r="I9" s="176">
        <f>ROUND(E9*H9,2)</f>
        <v>0</v>
      </c>
      <c r="J9" s="175">
        <v>137.5</v>
      </c>
      <c r="K9" s="176">
        <f>ROUND(E9*J9,2)</f>
        <v>103125</v>
      </c>
      <c r="L9" s="176">
        <v>21</v>
      </c>
      <c r="M9" s="176">
        <f>G9*(1+L9/100)</f>
        <v>124781.25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109</v>
      </c>
      <c r="T9" s="177" t="s">
        <v>109</v>
      </c>
      <c r="U9" s="158">
        <v>0.187</v>
      </c>
      <c r="V9" s="158">
        <f>ROUND(E9*U9,2)</f>
        <v>140.25</v>
      </c>
      <c r="W9" s="158"/>
      <c r="X9" s="158" t="s">
        <v>110</v>
      </c>
      <c r="Y9" s="158" t="s">
        <v>111</v>
      </c>
      <c r="Z9" s="148"/>
      <c r="AA9" s="148"/>
      <c r="AB9" s="148"/>
      <c r="AC9" s="148"/>
      <c r="AD9" s="148"/>
      <c r="AE9" s="148"/>
      <c r="AF9" s="148"/>
      <c r="AG9" s="148" t="s">
        <v>112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>
      <c r="A10" s="155"/>
      <c r="B10" s="156"/>
      <c r="C10" s="188" t="s">
        <v>113</v>
      </c>
      <c r="D10" s="159"/>
      <c r="E10" s="160">
        <v>750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114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71">
        <v>2</v>
      </c>
      <c r="B11" s="172" t="s">
        <v>115</v>
      </c>
      <c r="C11" s="187" t="s">
        <v>116</v>
      </c>
      <c r="D11" s="173" t="s">
        <v>108</v>
      </c>
      <c r="E11" s="174">
        <v>35.505000000000003</v>
      </c>
      <c r="F11" s="175">
        <v>282</v>
      </c>
      <c r="G11" s="176">
        <f>ROUND(E11*F11,2)</f>
        <v>10012.41</v>
      </c>
      <c r="H11" s="175">
        <v>0</v>
      </c>
      <c r="I11" s="176">
        <f>ROUND(E11*H11,2)</f>
        <v>0</v>
      </c>
      <c r="J11" s="175">
        <v>282</v>
      </c>
      <c r="K11" s="176">
        <f>ROUND(E11*J11,2)</f>
        <v>10012.41</v>
      </c>
      <c r="L11" s="176">
        <v>21</v>
      </c>
      <c r="M11" s="176">
        <f>G11*(1+L11/100)</f>
        <v>12115.016099999999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/>
      <c r="S11" s="176" t="s">
        <v>109</v>
      </c>
      <c r="T11" s="177" t="s">
        <v>109</v>
      </c>
      <c r="U11" s="158">
        <v>0.28000000000000003</v>
      </c>
      <c r="V11" s="158">
        <f>ROUND(E11*U11,2)</f>
        <v>9.94</v>
      </c>
      <c r="W11" s="158"/>
      <c r="X11" s="158" t="s">
        <v>110</v>
      </c>
      <c r="Y11" s="158" t="s">
        <v>111</v>
      </c>
      <c r="Z11" s="148"/>
      <c r="AA11" s="148"/>
      <c r="AB11" s="148"/>
      <c r="AC11" s="148"/>
      <c r="AD11" s="148"/>
      <c r="AE11" s="148"/>
      <c r="AF11" s="148"/>
      <c r="AG11" s="148" t="s">
        <v>112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>
      <c r="A12" s="155"/>
      <c r="B12" s="156"/>
      <c r="C12" s="363" t="s">
        <v>117</v>
      </c>
      <c r="D12" s="364"/>
      <c r="E12" s="364"/>
      <c r="F12" s="364"/>
      <c r="G12" s="36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118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>
      <c r="A13" s="155"/>
      <c r="B13" s="156"/>
      <c r="C13" s="188" t="s">
        <v>119</v>
      </c>
      <c r="D13" s="159"/>
      <c r="E13" s="160">
        <v>35.505000000000003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114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71">
        <v>3</v>
      </c>
      <c r="B14" s="172" t="s">
        <v>120</v>
      </c>
      <c r="C14" s="187" t="s">
        <v>121</v>
      </c>
      <c r="D14" s="173" t="s">
        <v>108</v>
      </c>
      <c r="E14" s="174">
        <v>0</v>
      </c>
      <c r="F14" s="175">
        <v>1761</v>
      </c>
      <c r="G14" s="176">
        <f>ROUND(E14*F14,2)</f>
        <v>0</v>
      </c>
      <c r="H14" s="175">
        <v>0</v>
      </c>
      <c r="I14" s="176">
        <f>ROUND(E14*H14,2)</f>
        <v>0</v>
      </c>
      <c r="J14" s="175">
        <v>1761</v>
      </c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109</v>
      </c>
      <c r="T14" s="177" t="s">
        <v>109</v>
      </c>
      <c r="U14" s="158">
        <v>3.1309999999999998</v>
      </c>
      <c r="V14" s="158">
        <f>ROUND(E14*U14,2)</f>
        <v>0</v>
      </c>
      <c r="W14" s="158"/>
      <c r="X14" s="158" t="s">
        <v>110</v>
      </c>
      <c r="Y14" s="158" t="s">
        <v>111</v>
      </c>
      <c r="Z14" s="148"/>
      <c r="AA14" s="148"/>
      <c r="AB14" s="148"/>
      <c r="AC14" s="148"/>
      <c r="AD14" s="148"/>
      <c r="AE14" s="148"/>
      <c r="AF14" s="148"/>
      <c r="AG14" s="148" t="s">
        <v>112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>
      <c r="A15" s="155"/>
      <c r="B15" s="156"/>
      <c r="C15" s="363" t="s">
        <v>122</v>
      </c>
      <c r="D15" s="364"/>
      <c r="E15" s="364"/>
      <c r="F15" s="364"/>
      <c r="G15" s="36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118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>
      <c r="A16" s="155"/>
      <c r="B16" s="156"/>
      <c r="C16" s="188" t="s">
        <v>123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114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71">
        <v>4</v>
      </c>
      <c r="B17" s="172" t="s">
        <v>124</v>
      </c>
      <c r="C17" s="187" t="s">
        <v>125</v>
      </c>
      <c r="D17" s="173" t="s">
        <v>108</v>
      </c>
      <c r="E17" s="174">
        <v>1010.505</v>
      </c>
      <c r="F17" s="175">
        <v>296.5</v>
      </c>
      <c r="G17" s="176">
        <f>ROUND(E17*F17,2)</f>
        <v>299614.73</v>
      </c>
      <c r="H17" s="175">
        <v>0</v>
      </c>
      <c r="I17" s="176">
        <f>ROUND(E17*H17,2)</f>
        <v>0</v>
      </c>
      <c r="J17" s="175">
        <v>296.5</v>
      </c>
      <c r="K17" s="176">
        <f>ROUND(E17*J17,2)</f>
        <v>299614.73</v>
      </c>
      <c r="L17" s="176">
        <v>21</v>
      </c>
      <c r="M17" s="176">
        <f>G17*(1+L17/100)</f>
        <v>362533.82329999999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109</v>
      </c>
      <c r="T17" s="177" t="s">
        <v>109</v>
      </c>
      <c r="U17" s="158">
        <v>1.0999999999999999E-2</v>
      </c>
      <c r="V17" s="158">
        <f>ROUND(E17*U17,2)</f>
        <v>11.12</v>
      </c>
      <c r="W17" s="158"/>
      <c r="X17" s="158" t="s">
        <v>110</v>
      </c>
      <c r="Y17" s="158" t="s">
        <v>111</v>
      </c>
      <c r="Z17" s="148"/>
      <c r="AA17" s="148"/>
      <c r="AB17" s="148"/>
      <c r="AC17" s="148"/>
      <c r="AD17" s="148"/>
      <c r="AE17" s="148"/>
      <c r="AF17" s="148"/>
      <c r="AG17" s="148" t="s">
        <v>112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>
      <c r="A18" s="155"/>
      <c r="B18" s="156"/>
      <c r="C18" s="188" t="s">
        <v>362</v>
      </c>
      <c r="D18" s="159"/>
      <c r="E18" s="160">
        <v>750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114</v>
      </c>
      <c r="AH18" s="148">
        <v>5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>
      <c r="A19" s="155"/>
      <c r="B19" s="156"/>
      <c r="C19" s="188" t="s">
        <v>363</v>
      </c>
      <c r="D19" s="159"/>
      <c r="E19" s="160">
        <v>35.505000000000003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114</v>
      </c>
      <c r="AH19" s="148">
        <v>5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>
      <c r="A20" s="155"/>
      <c r="B20" s="156"/>
      <c r="C20" s="188" t="s">
        <v>364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114</v>
      </c>
      <c r="AH20" s="148">
        <v>5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>
      <c r="A21" s="155"/>
      <c r="B21" s="156"/>
      <c r="C21" s="188" t="s">
        <v>365</v>
      </c>
      <c r="D21" s="159"/>
      <c r="E21" s="160">
        <v>225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114</v>
      </c>
      <c r="AH21" s="148">
        <v>5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71">
        <v>5</v>
      </c>
      <c r="B22" s="172" t="s">
        <v>126</v>
      </c>
      <c r="C22" s="187" t="s">
        <v>127</v>
      </c>
      <c r="D22" s="173" t="s">
        <v>108</v>
      </c>
      <c r="E22" s="174">
        <v>3031.5149999999999</v>
      </c>
      <c r="F22" s="175">
        <v>23.9</v>
      </c>
      <c r="G22" s="176">
        <f>ROUND(E22*F22,2)</f>
        <v>72453.210000000006</v>
      </c>
      <c r="H22" s="175">
        <v>0</v>
      </c>
      <c r="I22" s="176">
        <f>ROUND(E22*H22,2)</f>
        <v>0</v>
      </c>
      <c r="J22" s="175">
        <v>23.9</v>
      </c>
      <c r="K22" s="176">
        <f>ROUND(E22*J22,2)</f>
        <v>72453.210000000006</v>
      </c>
      <c r="L22" s="176">
        <v>21</v>
      </c>
      <c r="M22" s="176">
        <f>G22*(1+L22/100)</f>
        <v>87668.38410000001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/>
      <c r="S22" s="176" t="s">
        <v>109</v>
      </c>
      <c r="T22" s="177" t="s">
        <v>109</v>
      </c>
      <c r="U22" s="158">
        <v>0</v>
      </c>
      <c r="V22" s="158">
        <f>ROUND(E22*U22,2)</f>
        <v>0</v>
      </c>
      <c r="W22" s="158"/>
      <c r="X22" s="158" t="s">
        <v>110</v>
      </c>
      <c r="Y22" s="158" t="s">
        <v>111</v>
      </c>
      <c r="Z22" s="148"/>
      <c r="AA22" s="148"/>
      <c r="AB22" s="148"/>
      <c r="AC22" s="148"/>
      <c r="AD22" s="148"/>
      <c r="AE22" s="148"/>
      <c r="AF22" s="148"/>
      <c r="AG22" s="148" t="s">
        <v>128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>
      <c r="A23" s="155"/>
      <c r="B23" s="156"/>
      <c r="C23" s="188" t="s">
        <v>366</v>
      </c>
      <c r="D23" s="159"/>
      <c r="E23" s="160">
        <v>3031.5149999999999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114</v>
      </c>
      <c r="AH23" s="148">
        <v>5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71">
        <v>6</v>
      </c>
      <c r="B24" s="172" t="s">
        <v>129</v>
      </c>
      <c r="C24" s="187" t="s">
        <v>130</v>
      </c>
      <c r="D24" s="173" t="s">
        <v>108</v>
      </c>
      <c r="E24" s="174">
        <v>1010.505</v>
      </c>
      <c r="F24" s="175">
        <v>80.5</v>
      </c>
      <c r="G24" s="176">
        <f>ROUND(E24*F24,2)</f>
        <v>81345.649999999994</v>
      </c>
      <c r="H24" s="175">
        <v>0</v>
      </c>
      <c r="I24" s="176">
        <f>ROUND(E24*H24,2)</f>
        <v>0</v>
      </c>
      <c r="J24" s="175">
        <v>80.5</v>
      </c>
      <c r="K24" s="176">
        <f>ROUND(E24*J24,2)</f>
        <v>81345.649999999994</v>
      </c>
      <c r="L24" s="176">
        <v>21</v>
      </c>
      <c r="M24" s="176">
        <f>G24*(1+L24/100)</f>
        <v>98428.236499999985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109</v>
      </c>
      <c r="T24" s="177" t="s">
        <v>109</v>
      </c>
      <c r="U24" s="158">
        <v>5.2999999999999999E-2</v>
      </c>
      <c r="V24" s="158">
        <f>ROUND(E24*U24,2)</f>
        <v>53.56</v>
      </c>
      <c r="W24" s="158"/>
      <c r="X24" s="158" t="s">
        <v>110</v>
      </c>
      <c r="Y24" s="158" t="s">
        <v>111</v>
      </c>
      <c r="Z24" s="148"/>
      <c r="AA24" s="148"/>
      <c r="AB24" s="148"/>
      <c r="AC24" s="148"/>
      <c r="AD24" s="148"/>
      <c r="AE24" s="148"/>
      <c r="AF24" s="148"/>
      <c r="AG24" s="148" t="s">
        <v>128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>
      <c r="A25" s="155"/>
      <c r="B25" s="156"/>
      <c r="C25" s="188" t="s">
        <v>367</v>
      </c>
      <c r="D25" s="159"/>
      <c r="E25" s="160">
        <v>1010.505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114</v>
      </c>
      <c r="AH25" s="148">
        <v>5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71">
        <v>7</v>
      </c>
      <c r="B26" s="172" t="s">
        <v>131</v>
      </c>
      <c r="C26" s="187" t="s">
        <v>132</v>
      </c>
      <c r="D26" s="173" t="s">
        <v>108</v>
      </c>
      <c r="E26" s="174">
        <v>1010.505</v>
      </c>
      <c r="F26" s="175">
        <v>18.899999999999999</v>
      </c>
      <c r="G26" s="176">
        <f>ROUND(E26*F26,2)</f>
        <v>19098.54</v>
      </c>
      <c r="H26" s="175">
        <v>0</v>
      </c>
      <c r="I26" s="176">
        <f>ROUND(E26*H26,2)</f>
        <v>0</v>
      </c>
      <c r="J26" s="175">
        <v>18.899999999999999</v>
      </c>
      <c r="K26" s="176">
        <f>ROUND(E26*J26,2)</f>
        <v>19098.54</v>
      </c>
      <c r="L26" s="176">
        <v>21</v>
      </c>
      <c r="M26" s="176">
        <f>G26*(1+L26/100)</f>
        <v>23109.233400000001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109</v>
      </c>
      <c r="T26" s="177" t="s">
        <v>109</v>
      </c>
      <c r="U26" s="158">
        <v>8.9999999999999993E-3</v>
      </c>
      <c r="V26" s="158">
        <f>ROUND(E26*U26,2)</f>
        <v>9.09</v>
      </c>
      <c r="W26" s="158"/>
      <c r="X26" s="158" t="s">
        <v>110</v>
      </c>
      <c r="Y26" s="158" t="s">
        <v>111</v>
      </c>
      <c r="Z26" s="148"/>
      <c r="AA26" s="148"/>
      <c r="AB26" s="148"/>
      <c r="AC26" s="148"/>
      <c r="AD26" s="148"/>
      <c r="AE26" s="148"/>
      <c r="AF26" s="148"/>
      <c r="AG26" s="148" t="s">
        <v>128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>
      <c r="A27" s="155"/>
      <c r="B27" s="156"/>
      <c r="C27" s="188" t="s">
        <v>367</v>
      </c>
      <c r="D27" s="159"/>
      <c r="E27" s="160">
        <v>1010.505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114</v>
      </c>
      <c r="AH27" s="148">
        <v>5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71">
        <v>8</v>
      </c>
      <c r="B28" s="172" t="s">
        <v>133</v>
      </c>
      <c r="C28" s="187" t="s">
        <v>134</v>
      </c>
      <c r="D28" s="173" t="s">
        <v>135</v>
      </c>
      <c r="E28" s="174">
        <v>857</v>
      </c>
      <c r="F28" s="175">
        <v>15.8</v>
      </c>
      <c r="G28" s="176">
        <f>ROUND(E28*F28,2)</f>
        <v>13540.6</v>
      </c>
      <c r="H28" s="175">
        <v>0</v>
      </c>
      <c r="I28" s="176">
        <f>ROUND(E28*H28,2)</f>
        <v>0</v>
      </c>
      <c r="J28" s="175">
        <v>15.8</v>
      </c>
      <c r="K28" s="176">
        <f>ROUND(E28*J28,2)</f>
        <v>13540.6</v>
      </c>
      <c r="L28" s="176">
        <v>21</v>
      </c>
      <c r="M28" s="176">
        <f>G28*(1+L28/100)</f>
        <v>16384.126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109</v>
      </c>
      <c r="T28" s="177" t="s">
        <v>109</v>
      </c>
      <c r="U28" s="158">
        <v>1.7999999999999999E-2</v>
      </c>
      <c r="V28" s="158">
        <f>ROUND(E28*U28,2)</f>
        <v>15.43</v>
      </c>
      <c r="W28" s="158"/>
      <c r="X28" s="158" t="s">
        <v>110</v>
      </c>
      <c r="Y28" s="158" t="s">
        <v>111</v>
      </c>
      <c r="Z28" s="148"/>
      <c r="AA28" s="148"/>
      <c r="AB28" s="148"/>
      <c r="AC28" s="148"/>
      <c r="AD28" s="148"/>
      <c r="AE28" s="148"/>
      <c r="AF28" s="148"/>
      <c r="AG28" s="148" t="s">
        <v>112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>
      <c r="A29" s="155"/>
      <c r="B29" s="156"/>
      <c r="C29" s="188" t="s">
        <v>136</v>
      </c>
      <c r="D29" s="159"/>
      <c r="E29" s="160">
        <v>857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114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>
      <c r="A30" s="155"/>
      <c r="B30" s="156"/>
      <c r="C30" s="188" t="s">
        <v>137</v>
      </c>
      <c r="D30" s="159"/>
      <c r="E30" s="160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114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71">
        <v>9</v>
      </c>
      <c r="B31" s="172" t="s">
        <v>368</v>
      </c>
      <c r="C31" s="187" t="s">
        <v>369</v>
      </c>
      <c r="D31" s="173" t="s">
        <v>135</v>
      </c>
      <c r="E31" s="174">
        <v>1954.5</v>
      </c>
      <c r="F31" s="175">
        <v>15.1</v>
      </c>
      <c r="G31" s="176">
        <f>ROUND(E31*F31,2)</f>
        <v>29512.95</v>
      </c>
      <c r="H31" s="175">
        <v>0</v>
      </c>
      <c r="I31" s="176">
        <f>ROUND(E31*H31,2)</f>
        <v>0</v>
      </c>
      <c r="J31" s="175">
        <v>15.1</v>
      </c>
      <c r="K31" s="176">
        <f>ROUND(E31*J31,2)</f>
        <v>29512.95</v>
      </c>
      <c r="L31" s="176">
        <v>21</v>
      </c>
      <c r="M31" s="176">
        <f>G31*(1+L31/100)</f>
        <v>35710.669499999996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/>
      <c r="S31" s="176" t="s">
        <v>109</v>
      </c>
      <c r="T31" s="177" t="s">
        <v>109</v>
      </c>
      <c r="U31" s="158">
        <v>1.9E-2</v>
      </c>
      <c r="V31" s="158">
        <f>ROUND(E31*U31,2)</f>
        <v>37.14</v>
      </c>
      <c r="W31" s="158"/>
      <c r="X31" s="158" t="s">
        <v>110</v>
      </c>
      <c r="Y31" s="158" t="s">
        <v>111</v>
      </c>
      <c r="Z31" s="148"/>
      <c r="AA31" s="148"/>
      <c r="AB31" s="148"/>
      <c r="AC31" s="148"/>
      <c r="AD31" s="148"/>
      <c r="AE31" s="148"/>
      <c r="AF31" s="148"/>
      <c r="AG31" s="148" t="s">
        <v>112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>
      <c r="A32" s="155"/>
      <c r="B32" s="156"/>
      <c r="C32" s="188" t="s">
        <v>141</v>
      </c>
      <c r="D32" s="159"/>
      <c r="E32" s="160">
        <v>1954.5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114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71">
        <v>10</v>
      </c>
      <c r="B33" s="172" t="s">
        <v>142</v>
      </c>
      <c r="C33" s="187" t="s">
        <v>143</v>
      </c>
      <c r="D33" s="173" t="s">
        <v>135</v>
      </c>
      <c r="E33" s="174">
        <v>1954.5</v>
      </c>
      <c r="F33" s="175">
        <v>6.1</v>
      </c>
      <c r="G33" s="176">
        <f>ROUND(E33*F33,2)</f>
        <v>11922.45</v>
      </c>
      <c r="H33" s="175">
        <v>0</v>
      </c>
      <c r="I33" s="176">
        <f>ROUND(E33*H33,2)</f>
        <v>0</v>
      </c>
      <c r="J33" s="175">
        <v>6.1</v>
      </c>
      <c r="K33" s="176">
        <f>ROUND(E33*J33,2)</f>
        <v>11922.45</v>
      </c>
      <c r="L33" s="176">
        <v>21</v>
      </c>
      <c r="M33" s="176">
        <f>G33*(1+L33/100)</f>
        <v>14426.164500000001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109</v>
      </c>
      <c r="T33" s="177" t="s">
        <v>109</v>
      </c>
      <c r="U33" s="158">
        <v>1.0999999999999999E-2</v>
      </c>
      <c r="V33" s="158">
        <f>ROUND(E33*U33,2)</f>
        <v>21.5</v>
      </c>
      <c r="W33" s="158"/>
      <c r="X33" s="158" t="s">
        <v>110</v>
      </c>
      <c r="Y33" s="158" t="s">
        <v>111</v>
      </c>
      <c r="Z33" s="148"/>
      <c r="AA33" s="148"/>
      <c r="AB33" s="148"/>
      <c r="AC33" s="148"/>
      <c r="AD33" s="148"/>
      <c r="AE33" s="148"/>
      <c r="AF33" s="148"/>
      <c r="AG33" s="148" t="s">
        <v>112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>
      <c r="A34" s="155"/>
      <c r="B34" s="156"/>
      <c r="C34" s="363" t="s">
        <v>144</v>
      </c>
      <c r="D34" s="364"/>
      <c r="E34" s="364"/>
      <c r="F34" s="364"/>
      <c r="G34" s="36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118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>
      <c r="A35" s="155"/>
      <c r="B35" s="156"/>
      <c r="C35" s="188" t="s">
        <v>141</v>
      </c>
      <c r="D35" s="159"/>
      <c r="E35" s="160">
        <v>1954.5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114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71">
        <v>11</v>
      </c>
      <c r="B36" s="172" t="s">
        <v>145</v>
      </c>
      <c r="C36" s="187" t="s">
        <v>146</v>
      </c>
      <c r="D36" s="173" t="s">
        <v>147</v>
      </c>
      <c r="E36" s="174">
        <v>1010.505</v>
      </c>
      <c r="F36" s="175">
        <v>280</v>
      </c>
      <c r="G36" s="176">
        <f>ROUND(E36*F36,2)</f>
        <v>282941.40000000002</v>
      </c>
      <c r="H36" s="175">
        <v>0</v>
      </c>
      <c r="I36" s="176">
        <f>ROUND(E36*H36,2)</f>
        <v>0</v>
      </c>
      <c r="J36" s="175">
        <v>280</v>
      </c>
      <c r="K36" s="176">
        <f>ROUND(E36*J36,2)</f>
        <v>282941.40000000002</v>
      </c>
      <c r="L36" s="176">
        <v>21</v>
      </c>
      <c r="M36" s="176">
        <f>G36*(1+L36/100)</f>
        <v>342359.09400000004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109</v>
      </c>
      <c r="T36" s="177" t="s">
        <v>109</v>
      </c>
      <c r="U36" s="158">
        <v>0</v>
      </c>
      <c r="V36" s="158">
        <f>ROUND(E36*U36,2)</f>
        <v>0</v>
      </c>
      <c r="W36" s="158"/>
      <c r="X36" s="158" t="s">
        <v>110</v>
      </c>
      <c r="Y36" s="158" t="s">
        <v>111</v>
      </c>
      <c r="Z36" s="148"/>
      <c r="AA36" s="148"/>
      <c r="AB36" s="148"/>
      <c r="AC36" s="148"/>
      <c r="AD36" s="148"/>
      <c r="AE36" s="148"/>
      <c r="AF36" s="148"/>
      <c r="AG36" s="148" t="s">
        <v>128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>
      <c r="A37" s="155"/>
      <c r="B37" s="156"/>
      <c r="C37" s="188" t="s">
        <v>367</v>
      </c>
      <c r="D37" s="159"/>
      <c r="E37" s="160">
        <v>1010.505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114</v>
      </c>
      <c r="AH37" s="148">
        <v>5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71">
        <v>12</v>
      </c>
      <c r="B38" s="172" t="s">
        <v>148</v>
      </c>
      <c r="C38" s="187" t="s">
        <v>149</v>
      </c>
      <c r="D38" s="173" t="s">
        <v>135</v>
      </c>
      <c r="E38" s="174">
        <v>1954.5</v>
      </c>
      <c r="F38" s="175">
        <v>53.2</v>
      </c>
      <c r="G38" s="176">
        <f>ROUND(E38*F38,2)</f>
        <v>103979.4</v>
      </c>
      <c r="H38" s="175">
        <v>11.8</v>
      </c>
      <c r="I38" s="176">
        <f>ROUND(E38*H38,2)</f>
        <v>23063.1</v>
      </c>
      <c r="J38" s="175">
        <v>41.4</v>
      </c>
      <c r="K38" s="176">
        <f>ROUND(E38*J38,2)</f>
        <v>80916.3</v>
      </c>
      <c r="L38" s="176">
        <v>21</v>
      </c>
      <c r="M38" s="176">
        <f>G38*(1+L38/100)</f>
        <v>125815.07399999999</v>
      </c>
      <c r="N38" s="174">
        <v>1.2999999999999999E-4</v>
      </c>
      <c r="O38" s="174">
        <f>ROUND(E38*N38,2)</f>
        <v>0.25</v>
      </c>
      <c r="P38" s="174">
        <v>0</v>
      </c>
      <c r="Q38" s="174">
        <f>ROUND(E38*P38,2)</f>
        <v>0</v>
      </c>
      <c r="R38" s="176"/>
      <c r="S38" s="176" t="s">
        <v>109</v>
      </c>
      <c r="T38" s="177" t="s">
        <v>109</v>
      </c>
      <c r="U38" s="158">
        <v>7.0639999999999994E-2</v>
      </c>
      <c r="V38" s="158">
        <f>ROUND(E38*U38,2)</f>
        <v>138.07</v>
      </c>
      <c r="W38" s="158"/>
      <c r="X38" s="158" t="s">
        <v>150</v>
      </c>
      <c r="Y38" s="158" t="s">
        <v>111</v>
      </c>
      <c r="Z38" s="148"/>
      <c r="AA38" s="148"/>
      <c r="AB38" s="148"/>
      <c r="AC38" s="148"/>
      <c r="AD38" s="148"/>
      <c r="AE38" s="148"/>
      <c r="AF38" s="148"/>
      <c r="AG38" s="148" t="s">
        <v>151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>
      <c r="A39" s="155"/>
      <c r="B39" s="156"/>
      <c r="C39" s="363" t="s">
        <v>152</v>
      </c>
      <c r="D39" s="364"/>
      <c r="E39" s="364"/>
      <c r="F39" s="364"/>
      <c r="G39" s="36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118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>
      <c r="A40" s="155"/>
      <c r="B40" s="156"/>
      <c r="C40" s="188" t="s">
        <v>153</v>
      </c>
      <c r="D40" s="159"/>
      <c r="E40" s="160">
        <v>1954.5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114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71">
        <v>13</v>
      </c>
      <c r="B41" s="172" t="s">
        <v>154</v>
      </c>
      <c r="C41" s="187" t="s">
        <v>155</v>
      </c>
      <c r="D41" s="173" t="s">
        <v>156</v>
      </c>
      <c r="E41" s="174">
        <v>48.862499999999997</v>
      </c>
      <c r="F41" s="175">
        <v>162</v>
      </c>
      <c r="G41" s="176">
        <f>ROUND(E41*F41,2)</f>
        <v>7915.73</v>
      </c>
      <c r="H41" s="175">
        <v>162</v>
      </c>
      <c r="I41" s="176">
        <f>ROUND(E41*H41,2)</f>
        <v>7915.73</v>
      </c>
      <c r="J41" s="175">
        <v>0</v>
      </c>
      <c r="K41" s="176">
        <f>ROUND(E41*J41,2)</f>
        <v>0</v>
      </c>
      <c r="L41" s="176">
        <v>21</v>
      </c>
      <c r="M41" s="176">
        <f>G41*(1+L41/100)</f>
        <v>9578.0332999999991</v>
      </c>
      <c r="N41" s="174">
        <v>1E-3</v>
      </c>
      <c r="O41" s="174">
        <f>ROUND(E41*N41,2)</f>
        <v>0.05</v>
      </c>
      <c r="P41" s="174">
        <v>0</v>
      </c>
      <c r="Q41" s="174">
        <f>ROUND(E41*P41,2)</f>
        <v>0</v>
      </c>
      <c r="R41" s="176" t="s">
        <v>157</v>
      </c>
      <c r="S41" s="176" t="s">
        <v>109</v>
      </c>
      <c r="T41" s="177" t="s">
        <v>109</v>
      </c>
      <c r="U41" s="158">
        <v>0</v>
      </c>
      <c r="V41" s="158">
        <f>ROUND(E41*U41,2)</f>
        <v>0</v>
      </c>
      <c r="W41" s="158"/>
      <c r="X41" s="158" t="s">
        <v>158</v>
      </c>
      <c r="Y41" s="158" t="s">
        <v>111</v>
      </c>
      <c r="Z41" s="148"/>
      <c r="AA41" s="148"/>
      <c r="AB41" s="148"/>
      <c r="AC41" s="148"/>
      <c r="AD41" s="148"/>
      <c r="AE41" s="148"/>
      <c r="AF41" s="148"/>
      <c r="AG41" s="148" t="s">
        <v>159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>
      <c r="A42" s="155"/>
      <c r="B42" s="156"/>
      <c r="C42" s="363" t="s">
        <v>160</v>
      </c>
      <c r="D42" s="364"/>
      <c r="E42" s="364"/>
      <c r="F42" s="364"/>
      <c r="G42" s="36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118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>
      <c r="A43" s="155"/>
      <c r="B43" s="156"/>
      <c r="C43" s="188" t="s">
        <v>161</v>
      </c>
      <c r="D43" s="159"/>
      <c r="E43" s="160">
        <v>48.862499999999997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114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71">
        <v>14</v>
      </c>
      <c r="B44" s="172" t="s">
        <v>370</v>
      </c>
      <c r="C44" s="187" t="s">
        <v>371</v>
      </c>
      <c r="D44" s="173" t="s">
        <v>108</v>
      </c>
      <c r="E44" s="174">
        <v>225</v>
      </c>
      <c r="F44" s="175">
        <v>450</v>
      </c>
      <c r="G44" s="176">
        <f>ROUND(E44*F44,2)</f>
        <v>101250</v>
      </c>
      <c r="H44" s="175">
        <v>450</v>
      </c>
      <c r="I44" s="176">
        <f>ROUND(E44*H44,2)</f>
        <v>101250</v>
      </c>
      <c r="J44" s="175">
        <v>0</v>
      </c>
      <c r="K44" s="176">
        <f>ROUND(E44*J44,2)</f>
        <v>0</v>
      </c>
      <c r="L44" s="176">
        <v>21</v>
      </c>
      <c r="M44" s="176">
        <f>G44*(1+L44/100)</f>
        <v>122512.5</v>
      </c>
      <c r="N44" s="174">
        <v>1</v>
      </c>
      <c r="O44" s="174">
        <f>ROUND(E44*N44,2)</f>
        <v>225</v>
      </c>
      <c r="P44" s="174">
        <v>0</v>
      </c>
      <c r="Q44" s="174">
        <f>ROUND(E44*P44,2)</f>
        <v>0</v>
      </c>
      <c r="R44" s="176"/>
      <c r="S44" s="176" t="s">
        <v>219</v>
      </c>
      <c r="T44" s="177" t="s">
        <v>220</v>
      </c>
      <c r="U44" s="158">
        <v>0</v>
      </c>
      <c r="V44" s="158">
        <f>ROUND(E44*U44,2)</f>
        <v>0</v>
      </c>
      <c r="W44" s="158"/>
      <c r="X44" s="158" t="s">
        <v>158</v>
      </c>
      <c r="Y44" s="158" t="s">
        <v>111</v>
      </c>
      <c r="Z44" s="148"/>
      <c r="AA44" s="148"/>
      <c r="AB44" s="148"/>
      <c r="AC44" s="148"/>
      <c r="AD44" s="148"/>
      <c r="AE44" s="148"/>
      <c r="AF44" s="148"/>
      <c r="AG44" s="148" t="s">
        <v>190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>
      <c r="A45" s="155"/>
      <c r="B45" s="156"/>
      <c r="C45" s="188" t="s">
        <v>372</v>
      </c>
      <c r="D45" s="159"/>
      <c r="E45" s="160">
        <v>225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114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14">
      <c r="A46" s="164" t="s">
        <v>104</v>
      </c>
      <c r="B46" s="165" t="s">
        <v>58</v>
      </c>
      <c r="C46" s="186" t="s">
        <v>59</v>
      </c>
      <c r="D46" s="166"/>
      <c r="E46" s="167"/>
      <c r="F46" s="168"/>
      <c r="G46" s="168">
        <f>SUMIF(AG47:AG64,"&lt;&gt;NOR",G47:G64)</f>
        <v>378861.44</v>
      </c>
      <c r="H46" s="168"/>
      <c r="I46" s="168">
        <f>SUM(I47:I64)</f>
        <v>303398.69</v>
      </c>
      <c r="J46" s="168"/>
      <c r="K46" s="168">
        <f>SUM(K47:K64)</f>
        <v>75462.75</v>
      </c>
      <c r="L46" s="168"/>
      <c r="M46" s="168">
        <f>SUM(M47:M64)</f>
        <v>458422.34239999996</v>
      </c>
      <c r="N46" s="167"/>
      <c r="O46" s="167">
        <f>SUM(O47:O64)</f>
        <v>47.32</v>
      </c>
      <c r="P46" s="167"/>
      <c r="Q46" s="167">
        <f>SUM(Q47:Q64)</f>
        <v>0</v>
      </c>
      <c r="R46" s="168"/>
      <c r="S46" s="168"/>
      <c r="T46" s="169"/>
      <c r="U46" s="163"/>
      <c r="V46" s="163">
        <f>SUM(V47:V64)</f>
        <v>123.17</v>
      </c>
      <c r="W46" s="163"/>
      <c r="X46" s="163"/>
      <c r="Y46" s="163"/>
      <c r="AG46" t="s">
        <v>105</v>
      </c>
    </row>
    <row r="47" spans="1:60" outlineLevel="1">
      <c r="A47" s="171">
        <v>15</v>
      </c>
      <c r="B47" s="172" t="s">
        <v>162</v>
      </c>
      <c r="C47" s="187" t="s">
        <v>163</v>
      </c>
      <c r="D47" s="173" t="s">
        <v>108</v>
      </c>
      <c r="E47" s="174">
        <v>18.919920000000001</v>
      </c>
      <c r="F47" s="175">
        <v>1008</v>
      </c>
      <c r="G47" s="176">
        <f>ROUND(E47*F47,2)</f>
        <v>19071.28</v>
      </c>
      <c r="H47" s="175">
        <v>663.52</v>
      </c>
      <c r="I47" s="176">
        <f>ROUND(E47*H47,2)</f>
        <v>12553.75</v>
      </c>
      <c r="J47" s="175">
        <v>344.48</v>
      </c>
      <c r="K47" s="176">
        <f>ROUND(E47*J47,2)</f>
        <v>6517.53</v>
      </c>
      <c r="L47" s="176">
        <v>21</v>
      </c>
      <c r="M47" s="176">
        <f>G47*(1+L47/100)</f>
        <v>23076.248799999998</v>
      </c>
      <c r="N47" s="174">
        <v>1.9205000000000001</v>
      </c>
      <c r="O47" s="174">
        <f>ROUND(E47*N47,2)</f>
        <v>36.340000000000003</v>
      </c>
      <c r="P47" s="174">
        <v>0</v>
      </c>
      <c r="Q47" s="174">
        <f>ROUND(E47*P47,2)</f>
        <v>0</v>
      </c>
      <c r="R47" s="176"/>
      <c r="S47" s="176" t="s">
        <v>109</v>
      </c>
      <c r="T47" s="177" t="s">
        <v>109</v>
      </c>
      <c r="U47" s="158">
        <v>0.76</v>
      </c>
      <c r="V47" s="158">
        <f>ROUND(E47*U47,2)</f>
        <v>14.38</v>
      </c>
      <c r="W47" s="158"/>
      <c r="X47" s="158" t="s">
        <v>110</v>
      </c>
      <c r="Y47" s="158" t="s">
        <v>111</v>
      </c>
      <c r="Z47" s="148"/>
      <c r="AA47" s="148"/>
      <c r="AB47" s="148"/>
      <c r="AC47" s="148"/>
      <c r="AD47" s="148"/>
      <c r="AE47" s="148"/>
      <c r="AF47" s="148"/>
      <c r="AG47" s="148" t="s">
        <v>112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>
      <c r="A48" s="155"/>
      <c r="B48" s="156"/>
      <c r="C48" s="188" t="s">
        <v>164</v>
      </c>
      <c r="D48" s="159"/>
      <c r="E48" s="160">
        <v>18.919920000000001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114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>
      <c r="A49" s="155"/>
      <c r="B49" s="156"/>
      <c r="C49" s="188" t="s">
        <v>165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114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71">
        <v>16</v>
      </c>
      <c r="B50" s="172" t="s">
        <v>166</v>
      </c>
      <c r="C50" s="187" t="s">
        <v>167</v>
      </c>
      <c r="D50" s="173" t="s">
        <v>135</v>
      </c>
      <c r="E50" s="174">
        <v>394.5</v>
      </c>
      <c r="F50" s="175">
        <v>44.2</v>
      </c>
      <c r="G50" s="176">
        <f>ROUND(E50*F50,2)</f>
        <v>17436.900000000001</v>
      </c>
      <c r="H50" s="175">
        <v>6.32</v>
      </c>
      <c r="I50" s="176">
        <f>ROUND(E50*H50,2)</f>
        <v>2493.2399999999998</v>
      </c>
      <c r="J50" s="175">
        <v>37.880000000000003</v>
      </c>
      <c r="K50" s="176">
        <f>ROUND(E50*J50,2)</f>
        <v>14943.66</v>
      </c>
      <c r="L50" s="176">
        <v>21</v>
      </c>
      <c r="M50" s="176">
        <f>G50*(1+L50/100)</f>
        <v>21098.649000000001</v>
      </c>
      <c r="N50" s="174">
        <v>1.8000000000000001E-4</v>
      </c>
      <c r="O50" s="174">
        <f>ROUND(E50*N50,2)</f>
        <v>7.0000000000000007E-2</v>
      </c>
      <c r="P50" s="174">
        <v>0</v>
      </c>
      <c r="Q50" s="174">
        <f>ROUND(E50*P50,2)</f>
        <v>0</v>
      </c>
      <c r="R50" s="176"/>
      <c r="S50" s="176" t="s">
        <v>109</v>
      </c>
      <c r="T50" s="177" t="s">
        <v>109</v>
      </c>
      <c r="U50" s="158">
        <v>7.4999999999999997E-2</v>
      </c>
      <c r="V50" s="158">
        <f>ROUND(E50*U50,2)</f>
        <v>29.59</v>
      </c>
      <c r="W50" s="158"/>
      <c r="X50" s="158" t="s">
        <v>110</v>
      </c>
      <c r="Y50" s="158" t="s">
        <v>111</v>
      </c>
      <c r="Z50" s="148"/>
      <c r="AA50" s="148"/>
      <c r="AB50" s="148"/>
      <c r="AC50" s="148"/>
      <c r="AD50" s="148"/>
      <c r="AE50" s="148"/>
      <c r="AF50" s="148"/>
      <c r="AG50" s="148" t="s">
        <v>128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>
      <c r="A51" s="155"/>
      <c r="B51" s="156"/>
      <c r="C51" s="363" t="s">
        <v>168</v>
      </c>
      <c r="D51" s="364"/>
      <c r="E51" s="364"/>
      <c r="F51" s="364"/>
      <c r="G51" s="364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118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>
      <c r="A52" s="155"/>
      <c r="B52" s="156"/>
      <c r="C52" s="188" t="s">
        <v>169</v>
      </c>
      <c r="D52" s="159"/>
      <c r="E52" s="160">
        <v>394.5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114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>
      <c r="A53" s="155"/>
      <c r="B53" s="156"/>
      <c r="C53" s="188" t="s">
        <v>170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114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71">
        <v>17</v>
      </c>
      <c r="B54" s="172" t="s">
        <v>171</v>
      </c>
      <c r="C54" s="187" t="s">
        <v>172</v>
      </c>
      <c r="D54" s="173" t="s">
        <v>108</v>
      </c>
      <c r="E54" s="174">
        <v>0</v>
      </c>
      <c r="F54" s="175">
        <v>1188</v>
      </c>
      <c r="G54" s="176">
        <f>ROUND(E54*F54,2)</f>
        <v>0</v>
      </c>
      <c r="H54" s="175">
        <v>630.55999999999995</v>
      </c>
      <c r="I54" s="176">
        <f>ROUND(E54*H54,2)</f>
        <v>0</v>
      </c>
      <c r="J54" s="175">
        <v>557.44000000000005</v>
      </c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109</v>
      </c>
      <c r="T54" s="177" t="s">
        <v>109</v>
      </c>
      <c r="U54" s="158">
        <v>0.96499999999999997</v>
      </c>
      <c r="V54" s="158">
        <f>ROUND(E54*U54,2)</f>
        <v>0</v>
      </c>
      <c r="W54" s="158"/>
      <c r="X54" s="158" t="s">
        <v>110</v>
      </c>
      <c r="Y54" s="158" t="s">
        <v>111</v>
      </c>
      <c r="Z54" s="148"/>
      <c r="AA54" s="148"/>
      <c r="AB54" s="148"/>
      <c r="AC54" s="148"/>
      <c r="AD54" s="148"/>
      <c r="AE54" s="148"/>
      <c r="AF54" s="148"/>
      <c r="AG54" s="148" t="s">
        <v>112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>
      <c r="A55" s="155"/>
      <c r="B55" s="156"/>
      <c r="C55" s="188" t="s">
        <v>173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114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>
      <c r="A56" s="155"/>
      <c r="B56" s="156"/>
      <c r="C56" s="188" t="s">
        <v>174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114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>
      <c r="A57" s="155"/>
      <c r="B57" s="156"/>
      <c r="C57" s="188" t="s">
        <v>175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114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71">
        <v>18</v>
      </c>
      <c r="B58" s="172" t="s">
        <v>176</v>
      </c>
      <c r="C58" s="187" t="s">
        <v>177</v>
      </c>
      <c r="D58" s="173" t="s">
        <v>178</v>
      </c>
      <c r="E58" s="174">
        <v>0</v>
      </c>
      <c r="F58" s="175">
        <v>498.5</v>
      </c>
      <c r="G58" s="176">
        <f>ROUND(E58*F58,2)</f>
        <v>0</v>
      </c>
      <c r="H58" s="175">
        <v>72.64</v>
      </c>
      <c r="I58" s="176">
        <f>ROUND(E58*H58,2)</f>
        <v>0</v>
      </c>
      <c r="J58" s="175">
        <v>425.86</v>
      </c>
      <c r="K58" s="176">
        <f>ROUND(E58*J58,2)</f>
        <v>0</v>
      </c>
      <c r="L58" s="176">
        <v>21</v>
      </c>
      <c r="M58" s="176">
        <f>G58*(1+L58/100)</f>
        <v>0</v>
      </c>
      <c r="N58" s="174">
        <v>5.9100000000000003E-3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109</v>
      </c>
      <c r="T58" s="177" t="s">
        <v>109</v>
      </c>
      <c r="U58" s="158">
        <v>0.81100000000000005</v>
      </c>
      <c r="V58" s="158">
        <f>ROUND(E58*U58,2)</f>
        <v>0</v>
      </c>
      <c r="W58" s="158"/>
      <c r="X58" s="158" t="s">
        <v>110</v>
      </c>
      <c r="Y58" s="158" t="s">
        <v>111</v>
      </c>
      <c r="Z58" s="148"/>
      <c r="AA58" s="148"/>
      <c r="AB58" s="148"/>
      <c r="AC58" s="148"/>
      <c r="AD58" s="148"/>
      <c r="AE58" s="148"/>
      <c r="AF58" s="148"/>
      <c r="AG58" s="148" t="s">
        <v>128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>
      <c r="A59" s="155"/>
      <c r="B59" s="156"/>
      <c r="C59" s="188" t="s">
        <v>179</v>
      </c>
      <c r="D59" s="159"/>
      <c r="E59" s="16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114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71">
        <v>19</v>
      </c>
      <c r="B60" s="172" t="s">
        <v>180</v>
      </c>
      <c r="C60" s="187" t="s">
        <v>181</v>
      </c>
      <c r="D60" s="173" t="s">
        <v>178</v>
      </c>
      <c r="E60" s="174">
        <v>0</v>
      </c>
      <c r="F60" s="175">
        <v>908</v>
      </c>
      <c r="G60" s="176">
        <f>ROUND(E60*F60,2)</f>
        <v>0</v>
      </c>
      <c r="H60" s="175">
        <v>219.62</v>
      </c>
      <c r="I60" s="176">
        <f>ROUND(E60*H60,2)</f>
        <v>0</v>
      </c>
      <c r="J60" s="175">
        <v>688.38</v>
      </c>
      <c r="K60" s="176">
        <f>ROUND(E60*J60,2)</f>
        <v>0</v>
      </c>
      <c r="L60" s="176">
        <v>21</v>
      </c>
      <c r="M60" s="176">
        <f>G60*(1+L60/100)</f>
        <v>0</v>
      </c>
      <c r="N60" s="174">
        <v>1.8409999999999999E-2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109</v>
      </c>
      <c r="T60" s="177" t="s">
        <v>109</v>
      </c>
      <c r="U60" s="158">
        <v>1.325</v>
      </c>
      <c r="V60" s="158">
        <f>ROUND(E60*U60,2)</f>
        <v>0</v>
      </c>
      <c r="W60" s="158"/>
      <c r="X60" s="158" t="s">
        <v>110</v>
      </c>
      <c r="Y60" s="158" t="s">
        <v>111</v>
      </c>
      <c r="Z60" s="148"/>
      <c r="AA60" s="148"/>
      <c r="AB60" s="148"/>
      <c r="AC60" s="148"/>
      <c r="AD60" s="148"/>
      <c r="AE60" s="148"/>
      <c r="AF60" s="148"/>
      <c r="AG60" s="148" t="s">
        <v>112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>
      <c r="A61" s="155"/>
      <c r="B61" s="156"/>
      <c r="C61" s="188" t="s">
        <v>182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114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4" outlineLevel="1">
      <c r="A62" s="178">
        <v>20</v>
      </c>
      <c r="B62" s="179" t="s">
        <v>183</v>
      </c>
      <c r="C62" s="189" t="s">
        <v>184</v>
      </c>
      <c r="D62" s="180" t="s">
        <v>185</v>
      </c>
      <c r="E62" s="181">
        <v>1</v>
      </c>
      <c r="F62" s="182">
        <v>330680</v>
      </c>
      <c r="G62" s="183">
        <f>ROUND(E62*F62,2)</f>
        <v>330680</v>
      </c>
      <c r="H62" s="182">
        <v>276678.44</v>
      </c>
      <c r="I62" s="183">
        <f>ROUND(E62*H62,2)</f>
        <v>276678.44</v>
      </c>
      <c r="J62" s="182">
        <v>54001.56</v>
      </c>
      <c r="K62" s="183">
        <f>ROUND(E62*J62,2)</f>
        <v>54001.56</v>
      </c>
      <c r="L62" s="183">
        <v>21</v>
      </c>
      <c r="M62" s="183">
        <f>G62*(1+L62/100)</f>
        <v>400122.8</v>
      </c>
      <c r="N62" s="181">
        <v>10.64846</v>
      </c>
      <c r="O62" s="181">
        <f>ROUND(E62*N62,2)</f>
        <v>10.65</v>
      </c>
      <c r="P62" s="181">
        <v>0</v>
      </c>
      <c r="Q62" s="181">
        <f>ROUND(E62*P62,2)</f>
        <v>0</v>
      </c>
      <c r="R62" s="183"/>
      <c r="S62" s="183" t="s">
        <v>109</v>
      </c>
      <c r="T62" s="184" t="s">
        <v>109</v>
      </c>
      <c r="U62" s="158">
        <v>79.201310000000007</v>
      </c>
      <c r="V62" s="158">
        <f>ROUND(E62*U62,2)</f>
        <v>79.2</v>
      </c>
      <c r="W62" s="158"/>
      <c r="X62" s="158" t="s">
        <v>150</v>
      </c>
      <c r="Y62" s="158" t="s">
        <v>111</v>
      </c>
      <c r="Z62" s="148"/>
      <c r="AA62" s="148"/>
      <c r="AB62" s="148"/>
      <c r="AC62" s="148"/>
      <c r="AD62" s="148"/>
      <c r="AE62" s="148"/>
      <c r="AF62" s="148"/>
      <c r="AG62" s="148" t="s">
        <v>151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71">
        <v>21</v>
      </c>
      <c r="B63" s="172" t="s">
        <v>186</v>
      </c>
      <c r="C63" s="187" t="s">
        <v>187</v>
      </c>
      <c r="D63" s="173" t="s">
        <v>188</v>
      </c>
      <c r="E63" s="174">
        <v>433.95</v>
      </c>
      <c r="F63" s="175">
        <v>26.9</v>
      </c>
      <c r="G63" s="176">
        <f>ROUND(E63*F63,2)</f>
        <v>11673.26</v>
      </c>
      <c r="H63" s="175">
        <v>26.9</v>
      </c>
      <c r="I63" s="176">
        <f>ROUND(E63*H63,2)</f>
        <v>11673.26</v>
      </c>
      <c r="J63" s="175">
        <v>0</v>
      </c>
      <c r="K63" s="176">
        <f>ROUND(E63*J63,2)</f>
        <v>0</v>
      </c>
      <c r="L63" s="176">
        <v>21</v>
      </c>
      <c r="M63" s="176">
        <f>G63*(1+L63/100)</f>
        <v>14124.6446</v>
      </c>
      <c r="N63" s="174">
        <v>5.9999999999999995E-4</v>
      </c>
      <c r="O63" s="174">
        <f>ROUND(E63*N63,2)</f>
        <v>0.26</v>
      </c>
      <c r="P63" s="174">
        <v>0</v>
      </c>
      <c r="Q63" s="174">
        <f>ROUND(E63*P63,2)</f>
        <v>0</v>
      </c>
      <c r="R63" s="176" t="s">
        <v>157</v>
      </c>
      <c r="S63" s="176" t="s">
        <v>189</v>
      </c>
      <c r="T63" s="177" t="s">
        <v>189</v>
      </c>
      <c r="U63" s="158">
        <v>0</v>
      </c>
      <c r="V63" s="158">
        <f>ROUND(E63*U63,2)</f>
        <v>0</v>
      </c>
      <c r="W63" s="158"/>
      <c r="X63" s="158" t="s">
        <v>158</v>
      </c>
      <c r="Y63" s="158" t="s">
        <v>111</v>
      </c>
      <c r="Z63" s="148"/>
      <c r="AA63" s="148"/>
      <c r="AB63" s="148"/>
      <c r="AC63" s="148"/>
      <c r="AD63" s="148"/>
      <c r="AE63" s="148"/>
      <c r="AF63" s="148"/>
      <c r="AG63" s="148" t="s">
        <v>190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>
      <c r="A64" s="155"/>
      <c r="B64" s="156"/>
      <c r="C64" s="188" t="s">
        <v>373</v>
      </c>
      <c r="D64" s="159"/>
      <c r="E64" s="160">
        <v>433.95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114</v>
      </c>
      <c r="AH64" s="148">
        <v>5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14">
      <c r="A65" s="164" t="s">
        <v>104</v>
      </c>
      <c r="B65" s="165" t="s">
        <v>60</v>
      </c>
      <c r="C65" s="186" t="s">
        <v>61</v>
      </c>
      <c r="D65" s="166"/>
      <c r="E65" s="167"/>
      <c r="F65" s="168"/>
      <c r="G65" s="168">
        <f>SUMIF(AG66:AG71,"&lt;&gt;NOR",G66:G71)</f>
        <v>0</v>
      </c>
      <c r="H65" s="168"/>
      <c r="I65" s="168">
        <f>SUM(I66:I71)</f>
        <v>0</v>
      </c>
      <c r="J65" s="168"/>
      <c r="K65" s="168">
        <f>SUM(K66:K71)</f>
        <v>0</v>
      </c>
      <c r="L65" s="168"/>
      <c r="M65" s="168">
        <f>SUM(M66:M71)</f>
        <v>0</v>
      </c>
      <c r="N65" s="167"/>
      <c r="O65" s="167">
        <f>SUM(O66:O71)</f>
        <v>0</v>
      </c>
      <c r="P65" s="167"/>
      <c r="Q65" s="167">
        <f>SUM(Q66:Q71)</f>
        <v>0</v>
      </c>
      <c r="R65" s="168"/>
      <c r="S65" s="168"/>
      <c r="T65" s="169"/>
      <c r="U65" s="163"/>
      <c r="V65" s="163">
        <f>SUM(V66:V71)</f>
        <v>0</v>
      </c>
      <c r="W65" s="163"/>
      <c r="X65" s="163"/>
      <c r="Y65" s="163"/>
      <c r="AG65" t="s">
        <v>105</v>
      </c>
    </row>
    <row r="66" spans="1:60" outlineLevel="1">
      <c r="A66" s="171">
        <v>22</v>
      </c>
      <c r="B66" s="172" t="s">
        <v>191</v>
      </c>
      <c r="C66" s="187" t="s">
        <v>192</v>
      </c>
      <c r="D66" s="173" t="s">
        <v>108</v>
      </c>
      <c r="E66" s="174">
        <v>0</v>
      </c>
      <c r="F66" s="175">
        <v>3360</v>
      </c>
      <c r="G66" s="176">
        <f>ROUND(E66*F66,2)</f>
        <v>0</v>
      </c>
      <c r="H66" s="175">
        <v>3032.04</v>
      </c>
      <c r="I66" s="176">
        <f>ROUND(E66*H66,2)</f>
        <v>0</v>
      </c>
      <c r="J66" s="175">
        <v>327.96</v>
      </c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/>
      <c r="S66" s="176" t="s">
        <v>109</v>
      </c>
      <c r="T66" s="177" t="s">
        <v>109</v>
      </c>
      <c r="U66" s="158">
        <v>0.47699999999999998</v>
      </c>
      <c r="V66" s="158">
        <f>ROUND(E66*U66,2)</f>
        <v>0</v>
      </c>
      <c r="W66" s="158"/>
      <c r="X66" s="158" t="s">
        <v>110</v>
      </c>
      <c r="Y66" s="158" t="s">
        <v>111</v>
      </c>
      <c r="Z66" s="148"/>
      <c r="AA66" s="148"/>
      <c r="AB66" s="148"/>
      <c r="AC66" s="148"/>
      <c r="AD66" s="148"/>
      <c r="AE66" s="148"/>
      <c r="AF66" s="148"/>
      <c r="AG66" s="148" t="s">
        <v>112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>
      <c r="A67" s="155"/>
      <c r="B67" s="156"/>
      <c r="C67" s="188" t="s">
        <v>193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114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>
      <c r="A68" s="155"/>
      <c r="B68" s="156"/>
      <c r="C68" s="188" t="s">
        <v>194</v>
      </c>
      <c r="D68" s="159"/>
      <c r="E68" s="160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114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>
      <c r="A69" s="155"/>
      <c r="B69" s="156"/>
      <c r="C69" s="188" t="s">
        <v>195</v>
      </c>
      <c r="D69" s="159"/>
      <c r="E69" s="160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114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71">
        <v>23</v>
      </c>
      <c r="B70" s="172" t="s">
        <v>196</v>
      </c>
      <c r="C70" s="187" t="s">
        <v>197</v>
      </c>
      <c r="D70" s="173" t="s">
        <v>178</v>
      </c>
      <c r="E70" s="174">
        <v>0</v>
      </c>
      <c r="F70" s="175">
        <v>583</v>
      </c>
      <c r="G70" s="176">
        <f>ROUND(E70*F70,2)</f>
        <v>0</v>
      </c>
      <c r="H70" s="175">
        <v>111.8</v>
      </c>
      <c r="I70" s="176">
        <f>ROUND(E70*H70,2)</f>
        <v>0</v>
      </c>
      <c r="J70" s="175">
        <v>471.2</v>
      </c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109</v>
      </c>
      <c r="T70" s="177" t="s">
        <v>109</v>
      </c>
      <c r="U70" s="158">
        <v>0.89800000000000002</v>
      </c>
      <c r="V70" s="158">
        <f>ROUND(E70*U70,2)</f>
        <v>0</v>
      </c>
      <c r="W70" s="158"/>
      <c r="X70" s="158" t="s">
        <v>110</v>
      </c>
      <c r="Y70" s="158" t="s">
        <v>111</v>
      </c>
      <c r="Z70" s="148"/>
      <c r="AA70" s="148"/>
      <c r="AB70" s="148"/>
      <c r="AC70" s="148"/>
      <c r="AD70" s="148"/>
      <c r="AE70" s="148"/>
      <c r="AF70" s="148"/>
      <c r="AG70" s="148" t="s">
        <v>112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>
      <c r="A71" s="155"/>
      <c r="B71" s="156"/>
      <c r="C71" s="188" t="s">
        <v>179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114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14">
      <c r="A72" s="164" t="s">
        <v>104</v>
      </c>
      <c r="B72" s="165" t="s">
        <v>62</v>
      </c>
      <c r="C72" s="186" t="s">
        <v>63</v>
      </c>
      <c r="D72" s="166"/>
      <c r="E72" s="167"/>
      <c r="F72" s="168"/>
      <c r="G72" s="168">
        <f>SUMIF(AG73:AG77,"&lt;&gt;NOR",G73:G77)</f>
        <v>209352.25</v>
      </c>
      <c r="H72" s="168"/>
      <c r="I72" s="168">
        <f>SUM(I73:I77)</f>
        <v>148453.83000000002</v>
      </c>
      <c r="J72" s="168"/>
      <c r="K72" s="168">
        <f>SUM(K73:K77)</f>
        <v>60898.42</v>
      </c>
      <c r="L72" s="168"/>
      <c r="M72" s="168">
        <f>SUM(M73:M77)</f>
        <v>253316.2225</v>
      </c>
      <c r="N72" s="167"/>
      <c r="O72" s="167">
        <f>SUM(O73:O77)</f>
        <v>2.39</v>
      </c>
      <c r="P72" s="167"/>
      <c r="Q72" s="167">
        <f>SUM(Q73:Q77)</f>
        <v>0</v>
      </c>
      <c r="R72" s="168"/>
      <c r="S72" s="168"/>
      <c r="T72" s="169"/>
      <c r="U72" s="163"/>
      <c r="V72" s="163">
        <f>SUM(V73:V77)</f>
        <v>122.55</v>
      </c>
      <c r="W72" s="163"/>
      <c r="X72" s="163"/>
      <c r="Y72" s="163"/>
      <c r="AG72" t="s">
        <v>105</v>
      </c>
    </row>
    <row r="73" spans="1:60" outlineLevel="1">
      <c r="A73" s="171">
        <v>24</v>
      </c>
      <c r="B73" s="172" t="s">
        <v>198</v>
      </c>
      <c r="C73" s="187" t="s">
        <v>199</v>
      </c>
      <c r="D73" s="173" t="s">
        <v>135</v>
      </c>
      <c r="E73" s="174">
        <v>857</v>
      </c>
      <c r="F73" s="175">
        <v>168.5</v>
      </c>
      <c r="G73" s="176">
        <f>ROUND(E73*F73,2)</f>
        <v>144404.5</v>
      </c>
      <c r="H73" s="175">
        <v>97.44</v>
      </c>
      <c r="I73" s="176">
        <f>ROUND(E73*H73,2)</f>
        <v>83506.080000000002</v>
      </c>
      <c r="J73" s="175">
        <v>71.06</v>
      </c>
      <c r="K73" s="176">
        <f>ROUND(E73*J73,2)</f>
        <v>60898.42</v>
      </c>
      <c r="L73" s="176">
        <v>21</v>
      </c>
      <c r="M73" s="176">
        <f>G73*(1+L73/100)</f>
        <v>174729.44500000001</v>
      </c>
      <c r="N73" s="174">
        <v>2.3E-3</v>
      </c>
      <c r="O73" s="174">
        <f>ROUND(E73*N73,2)</f>
        <v>1.97</v>
      </c>
      <c r="P73" s="174">
        <v>0</v>
      </c>
      <c r="Q73" s="174">
        <f>ROUND(E73*P73,2)</f>
        <v>0</v>
      </c>
      <c r="R73" s="176"/>
      <c r="S73" s="176" t="s">
        <v>109</v>
      </c>
      <c r="T73" s="177" t="s">
        <v>109</v>
      </c>
      <c r="U73" s="158">
        <v>0.14299999999999999</v>
      </c>
      <c r="V73" s="158">
        <f>ROUND(E73*U73,2)</f>
        <v>122.55</v>
      </c>
      <c r="W73" s="158"/>
      <c r="X73" s="158" t="s">
        <v>110</v>
      </c>
      <c r="Y73" s="158" t="s">
        <v>111</v>
      </c>
      <c r="Z73" s="148"/>
      <c r="AA73" s="148"/>
      <c r="AB73" s="148"/>
      <c r="AC73" s="148"/>
      <c r="AD73" s="148"/>
      <c r="AE73" s="148"/>
      <c r="AF73" s="148"/>
      <c r="AG73" s="148" t="s">
        <v>128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>
      <c r="A74" s="155"/>
      <c r="B74" s="156"/>
      <c r="C74" s="363" t="s">
        <v>200</v>
      </c>
      <c r="D74" s="364"/>
      <c r="E74" s="364"/>
      <c r="F74" s="364"/>
      <c r="G74" s="364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118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>
      <c r="A75" s="155"/>
      <c r="B75" s="156"/>
      <c r="C75" s="188" t="s">
        <v>201</v>
      </c>
      <c r="D75" s="159"/>
      <c r="E75" s="160">
        <v>857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114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71">
        <v>25</v>
      </c>
      <c r="B76" s="172" t="s">
        <v>202</v>
      </c>
      <c r="C76" s="187" t="s">
        <v>203</v>
      </c>
      <c r="D76" s="173" t="s">
        <v>135</v>
      </c>
      <c r="E76" s="174">
        <v>985.55</v>
      </c>
      <c r="F76" s="175">
        <v>65.900000000000006</v>
      </c>
      <c r="G76" s="176">
        <f>ROUND(E76*F76,2)</f>
        <v>64947.75</v>
      </c>
      <c r="H76" s="175">
        <v>65.900000000000006</v>
      </c>
      <c r="I76" s="176">
        <f>ROUND(E76*H76,2)</f>
        <v>64947.75</v>
      </c>
      <c r="J76" s="175">
        <v>0</v>
      </c>
      <c r="K76" s="176">
        <f>ROUND(E76*J76,2)</f>
        <v>0</v>
      </c>
      <c r="L76" s="176">
        <v>21</v>
      </c>
      <c r="M76" s="176">
        <f>G76*(1+L76/100)</f>
        <v>78586.777499999997</v>
      </c>
      <c r="N76" s="174">
        <v>4.2999999999999999E-4</v>
      </c>
      <c r="O76" s="174">
        <f>ROUND(E76*N76,2)</f>
        <v>0.42</v>
      </c>
      <c r="P76" s="174">
        <v>0</v>
      </c>
      <c r="Q76" s="174">
        <f>ROUND(E76*P76,2)</f>
        <v>0</v>
      </c>
      <c r="R76" s="176" t="s">
        <v>157</v>
      </c>
      <c r="S76" s="176" t="s">
        <v>109</v>
      </c>
      <c r="T76" s="177" t="s">
        <v>109</v>
      </c>
      <c r="U76" s="158">
        <v>0</v>
      </c>
      <c r="V76" s="158">
        <f>ROUND(E76*U76,2)</f>
        <v>0</v>
      </c>
      <c r="W76" s="158"/>
      <c r="X76" s="158" t="s">
        <v>158</v>
      </c>
      <c r="Y76" s="158" t="s">
        <v>111</v>
      </c>
      <c r="Z76" s="148"/>
      <c r="AA76" s="148"/>
      <c r="AB76" s="148"/>
      <c r="AC76" s="148"/>
      <c r="AD76" s="148"/>
      <c r="AE76" s="148"/>
      <c r="AF76" s="148"/>
      <c r="AG76" s="148" t="s">
        <v>190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>
      <c r="A77" s="155"/>
      <c r="B77" s="156"/>
      <c r="C77" s="188" t="s">
        <v>374</v>
      </c>
      <c r="D77" s="159"/>
      <c r="E77" s="160">
        <v>985.55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114</v>
      </c>
      <c r="AH77" s="148">
        <v>5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14">
      <c r="A78" s="164" t="s">
        <v>104</v>
      </c>
      <c r="B78" s="165" t="s">
        <v>64</v>
      </c>
      <c r="C78" s="186" t="s">
        <v>65</v>
      </c>
      <c r="D78" s="166"/>
      <c r="E78" s="167"/>
      <c r="F78" s="168"/>
      <c r="G78" s="168">
        <f>SUMIF(AG79:AG96,"&lt;&gt;NOR",G79:G96)</f>
        <v>1480465.4</v>
      </c>
      <c r="H78" s="168"/>
      <c r="I78" s="168">
        <f>SUM(I79:I96)</f>
        <v>687605.38</v>
      </c>
      <c r="J78" s="168"/>
      <c r="K78" s="168">
        <f>SUM(K79:K96)</f>
        <v>792860.02</v>
      </c>
      <c r="L78" s="168"/>
      <c r="M78" s="168">
        <f>SUM(M79:M96)</f>
        <v>1791363.1339999998</v>
      </c>
      <c r="N78" s="167"/>
      <c r="O78" s="167">
        <f>SUM(O79:O96)</f>
        <v>685.26</v>
      </c>
      <c r="P78" s="167"/>
      <c r="Q78" s="167">
        <f>SUM(Q79:Q96)</f>
        <v>0</v>
      </c>
      <c r="R78" s="168"/>
      <c r="S78" s="168"/>
      <c r="T78" s="169"/>
      <c r="U78" s="163"/>
      <c r="V78" s="163">
        <f>SUM(V79:V96)</f>
        <v>105.41</v>
      </c>
      <c r="W78" s="163"/>
      <c r="X78" s="163"/>
      <c r="Y78" s="163"/>
      <c r="AG78" t="s">
        <v>105</v>
      </c>
    </row>
    <row r="79" spans="1:60" outlineLevel="1">
      <c r="A79" s="171">
        <v>26</v>
      </c>
      <c r="B79" s="172" t="s">
        <v>204</v>
      </c>
      <c r="C79" s="187" t="s">
        <v>205</v>
      </c>
      <c r="D79" s="173" t="s">
        <v>135</v>
      </c>
      <c r="E79" s="174">
        <v>857</v>
      </c>
      <c r="F79" s="175">
        <v>212.5</v>
      </c>
      <c r="G79" s="176">
        <f>ROUND(E79*F79,2)</f>
        <v>182112.5</v>
      </c>
      <c r="H79" s="175">
        <v>162.44</v>
      </c>
      <c r="I79" s="176">
        <f>ROUND(E79*H79,2)</f>
        <v>139211.07999999999</v>
      </c>
      <c r="J79" s="175">
        <v>50.06</v>
      </c>
      <c r="K79" s="176">
        <f>ROUND(E79*J79,2)</f>
        <v>42901.42</v>
      </c>
      <c r="L79" s="176">
        <v>21</v>
      </c>
      <c r="M79" s="176">
        <f>G79*(1+L79/100)</f>
        <v>220356.125</v>
      </c>
      <c r="N79" s="174">
        <v>0.2979</v>
      </c>
      <c r="O79" s="174">
        <f>ROUND(E79*N79,2)</f>
        <v>255.3</v>
      </c>
      <c r="P79" s="174">
        <v>0</v>
      </c>
      <c r="Q79" s="174">
        <f>ROUND(E79*P79,2)</f>
        <v>0</v>
      </c>
      <c r="R79" s="176"/>
      <c r="S79" s="176" t="s">
        <v>109</v>
      </c>
      <c r="T79" s="177" t="s">
        <v>109</v>
      </c>
      <c r="U79" s="158">
        <v>5.1999999999999998E-2</v>
      </c>
      <c r="V79" s="158">
        <f>ROUND(E79*U79,2)</f>
        <v>44.56</v>
      </c>
      <c r="W79" s="158"/>
      <c r="X79" s="158" t="s">
        <v>110</v>
      </c>
      <c r="Y79" s="158" t="s">
        <v>111</v>
      </c>
      <c r="Z79" s="148"/>
      <c r="AA79" s="148"/>
      <c r="AB79" s="148"/>
      <c r="AC79" s="148"/>
      <c r="AD79" s="148"/>
      <c r="AE79" s="148"/>
      <c r="AF79" s="148"/>
      <c r="AG79" s="148" t="s">
        <v>128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>
      <c r="A80" s="155"/>
      <c r="B80" s="156"/>
      <c r="C80" s="188" t="s">
        <v>136</v>
      </c>
      <c r="D80" s="159"/>
      <c r="E80" s="160">
        <v>857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114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71">
        <v>27</v>
      </c>
      <c r="B81" s="172" t="s">
        <v>206</v>
      </c>
      <c r="C81" s="187" t="s">
        <v>207</v>
      </c>
      <c r="D81" s="173" t="s">
        <v>135</v>
      </c>
      <c r="E81" s="174">
        <v>857</v>
      </c>
      <c r="F81" s="175">
        <v>71.2</v>
      </c>
      <c r="G81" s="176">
        <f>ROUND(E81*F81,2)</f>
        <v>61018.400000000001</v>
      </c>
      <c r="H81" s="175">
        <v>48.31</v>
      </c>
      <c r="I81" s="176">
        <f>ROUND(E81*H81,2)</f>
        <v>41401.67</v>
      </c>
      <c r="J81" s="175">
        <v>22.89</v>
      </c>
      <c r="K81" s="176">
        <f>ROUND(E81*J81,2)</f>
        <v>19616.73</v>
      </c>
      <c r="L81" s="176">
        <v>21</v>
      </c>
      <c r="M81" s="176">
        <f>G81*(1+L81/100)</f>
        <v>73832.263999999996</v>
      </c>
      <c r="N81" s="174">
        <v>9.8199999999999996E-2</v>
      </c>
      <c r="O81" s="174">
        <f>ROUND(E81*N81,2)</f>
        <v>84.16</v>
      </c>
      <c r="P81" s="174">
        <v>0</v>
      </c>
      <c r="Q81" s="174">
        <f>ROUND(E81*P81,2)</f>
        <v>0</v>
      </c>
      <c r="R81" s="176"/>
      <c r="S81" s="176" t="s">
        <v>109</v>
      </c>
      <c r="T81" s="177" t="s">
        <v>109</v>
      </c>
      <c r="U81" s="158">
        <v>2.1000000000000001E-2</v>
      </c>
      <c r="V81" s="158">
        <f>ROUND(E81*U81,2)</f>
        <v>18</v>
      </c>
      <c r="W81" s="158"/>
      <c r="X81" s="158" t="s">
        <v>110</v>
      </c>
      <c r="Y81" s="158" t="s">
        <v>111</v>
      </c>
      <c r="Z81" s="148"/>
      <c r="AA81" s="148"/>
      <c r="AB81" s="148"/>
      <c r="AC81" s="148"/>
      <c r="AD81" s="148"/>
      <c r="AE81" s="148"/>
      <c r="AF81" s="148"/>
      <c r="AG81" s="148" t="s">
        <v>128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>
      <c r="A82" s="155"/>
      <c r="B82" s="156"/>
      <c r="C82" s="188" t="s">
        <v>136</v>
      </c>
      <c r="D82" s="159"/>
      <c r="E82" s="160">
        <v>857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114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71">
        <v>28</v>
      </c>
      <c r="B83" s="172" t="s">
        <v>208</v>
      </c>
      <c r="C83" s="187" t="s">
        <v>209</v>
      </c>
      <c r="D83" s="173" t="s">
        <v>135</v>
      </c>
      <c r="E83" s="174">
        <v>857</v>
      </c>
      <c r="F83" s="175">
        <v>104</v>
      </c>
      <c r="G83" s="176">
        <f>ROUND(E83*F83,2)</f>
        <v>89128</v>
      </c>
      <c r="H83" s="175">
        <v>77.64</v>
      </c>
      <c r="I83" s="176">
        <f>ROUND(E83*H83,2)</f>
        <v>66537.48</v>
      </c>
      <c r="J83" s="175">
        <v>26.36</v>
      </c>
      <c r="K83" s="176">
        <f>ROUND(E83*J83,2)</f>
        <v>22590.52</v>
      </c>
      <c r="L83" s="176">
        <v>21</v>
      </c>
      <c r="M83" s="176">
        <f>G83*(1+L83/100)</f>
        <v>107844.87999999999</v>
      </c>
      <c r="N83" s="174">
        <v>0.184</v>
      </c>
      <c r="O83" s="174">
        <f>ROUND(E83*N83,2)</f>
        <v>157.69</v>
      </c>
      <c r="P83" s="174">
        <v>0</v>
      </c>
      <c r="Q83" s="174">
        <f>ROUND(E83*P83,2)</f>
        <v>0</v>
      </c>
      <c r="R83" s="176"/>
      <c r="S83" s="176" t="s">
        <v>109</v>
      </c>
      <c r="T83" s="177" t="s">
        <v>109</v>
      </c>
      <c r="U83" s="158">
        <v>2.4E-2</v>
      </c>
      <c r="V83" s="158">
        <f>ROUND(E83*U83,2)</f>
        <v>20.57</v>
      </c>
      <c r="W83" s="158"/>
      <c r="X83" s="158" t="s">
        <v>110</v>
      </c>
      <c r="Y83" s="158" t="s">
        <v>111</v>
      </c>
      <c r="Z83" s="148"/>
      <c r="AA83" s="148"/>
      <c r="AB83" s="148"/>
      <c r="AC83" s="148"/>
      <c r="AD83" s="148"/>
      <c r="AE83" s="148"/>
      <c r="AF83" s="148"/>
      <c r="AG83" s="148" t="s">
        <v>112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>
      <c r="A84" s="155"/>
      <c r="B84" s="156"/>
      <c r="C84" s="188" t="s">
        <v>136</v>
      </c>
      <c r="D84" s="159"/>
      <c r="E84" s="160">
        <v>857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114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>
      <c r="A85" s="155"/>
      <c r="B85" s="156"/>
      <c r="C85" s="188" t="s">
        <v>137</v>
      </c>
      <c r="D85" s="159"/>
      <c r="E85" s="160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114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71">
        <v>29</v>
      </c>
      <c r="B86" s="172" t="s">
        <v>210</v>
      </c>
      <c r="C86" s="187" t="s">
        <v>211</v>
      </c>
      <c r="D86" s="173" t="s">
        <v>135</v>
      </c>
      <c r="E86" s="174">
        <v>0</v>
      </c>
      <c r="F86" s="175">
        <v>197</v>
      </c>
      <c r="G86" s="176">
        <f>ROUND(E86*F86,2)</f>
        <v>0</v>
      </c>
      <c r="H86" s="175">
        <v>166.02</v>
      </c>
      <c r="I86" s="176">
        <f>ROUND(E86*H86,2)</f>
        <v>0</v>
      </c>
      <c r="J86" s="175">
        <v>30.98</v>
      </c>
      <c r="K86" s="176">
        <f>ROUND(E86*J86,2)</f>
        <v>0</v>
      </c>
      <c r="L86" s="176">
        <v>21</v>
      </c>
      <c r="M86" s="176">
        <f>G86*(1+L86/100)</f>
        <v>0</v>
      </c>
      <c r="N86" s="174">
        <v>0.29810999999999999</v>
      </c>
      <c r="O86" s="174">
        <f>ROUND(E86*N86,2)</f>
        <v>0</v>
      </c>
      <c r="P86" s="174">
        <v>0</v>
      </c>
      <c r="Q86" s="174">
        <f>ROUND(E86*P86,2)</f>
        <v>0</v>
      </c>
      <c r="R86" s="176"/>
      <c r="S86" s="176" t="s">
        <v>109</v>
      </c>
      <c r="T86" s="177" t="s">
        <v>109</v>
      </c>
      <c r="U86" s="158">
        <v>2.5999999999999999E-2</v>
      </c>
      <c r="V86" s="158">
        <f>ROUND(E86*U86,2)</f>
        <v>0</v>
      </c>
      <c r="W86" s="158"/>
      <c r="X86" s="158" t="s">
        <v>110</v>
      </c>
      <c r="Y86" s="158" t="s">
        <v>111</v>
      </c>
      <c r="Z86" s="148"/>
      <c r="AA86" s="148"/>
      <c r="AB86" s="148"/>
      <c r="AC86" s="148"/>
      <c r="AD86" s="148"/>
      <c r="AE86" s="148"/>
      <c r="AF86" s="148"/>
      <c r="AG86" s="148" t="s">
        <v>128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>
      <c r="A87" s="155"/>
      <c r="B87" s="156"/>
      <c r="C87" s="188" t="s">
        <v>137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114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71">
        <v>30</v>
      </c>
      <c r="B88" s="172" t="s">
        <v>212</v>
      </c>
      <c r="C88" s="187" t="s">
        <v>213</v>
      </c>
      <c r="D88" s="173" t="s">
        <v>135</v>
      </c>
      <c r="E88" s="174">
        <v>857</v>
      </c>
      <c r="F88" s="175">
        <v>247.5</v>
      </c>
      <c r="G88" s="176">
        <f>ROUND(E88*F88,2)</f>
        <v>212107.5</v>
      </c>
      <c r="H88" s="175">
        <v>228.22</v>
      </c>
      <c r="I88" s="176">
        <f>ROUND(E88*H88,2)</f>
        <v>195584.54</v>
      </c>
      <c r="J88" s="175">
        <v>19.28</v>
      </c>
      <c r="K88" s="176">
        <f>ROUND(E88*J88,2)</f>
        <v>16522.96</v>
      </c>
      <c r="L88" s="176">
        <v>21</v>
      </c>
      <c r="M88" s="176">
        <f>G88*(1+L88/100)</f>
        <v>256650.07499999998</v>
      </c>
      <c r="N88" s="174">
        <v>9.2799999999999994E-2</v>
      </c>
      <c r="O88" s="174">
        <f>ROUND(E88*N88,2)</f>
        <v>79.53</v>
      </c>
      <c r="P88" s="174">
        <v>0</v>
      </c>
      <c r="Q88" s="174">
        <f>ROUND(E88*P88,2)</f>
        <v>0</v>
      </c>
      <c r="R88" s="176"/>
      <c r="S88" s="176" t="s">
        <v>109</v>
      </c>
      <c r="T88" s="177" t="s">
        <v>109</v>
      </c>
      <c r="U88" s="158">
        <v>1.2999999999999999E-2</v>
      </c>
      <c r="V88" s="158">
        <f>ROUND(E88*U88,2)</f>
        <v>11.14</v>
      </c>
      <c r="W88" s="158"/>
      <c r="X88" s="158" t="s">
        <v>110</v>
      </c>
      <c r="Y88" s="158" t="s">
        <v>111</v>
      </c>
      <c r="Z88" s="148"/>
      <c r="AA88" s="148"/>
      <c r="AB88" s="148"/>
      <c r="AC88" s="148"/>
      <c r="AD88" s="148"/>
      <c r="AE88" s="148"/>
      <c r="AF88" s="148"/>
      <c r="AG88" s="148" t="s">
        <v>128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>
      <c r="A89" s="155"/>
      <c r="B89" s="156"/>
      <c r="C89" s="188" t="s">
        <v>201</v>
      </c>
      <c r="D89" s="159"/>
      <c r="E89" s="160">
        <v>857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114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71">
        <v>31</v>
      </c>
      <c r="B90" s="172" t="s">
        <v>215</v>
      </c>
      <c r="C90" s="187" t="s">
        <v>216</v>
      </c>
      <c r="D90" s="173" t="s">
        <v>135</v>
      </c>
      <c r="E90" s="174">
        <v>857</v>
      </c>
      <c r="F90" s="175">
        <v>307</v>
      </c>
      <c r="G90" s="176">
        <f>ROUND(E90*F90,2)</f>
        <v>263099</v>
      </c>
      <c r="H90" s="175">
        <v>285.73</v>
      </c>
      <c r="I90" s="176">
        <f>ROUND(E90*H90,2)</f>
        <v>244870.61</v>
      </c>
      <c r="J90" s="175">
        <v>21.27</v>
      </c>
      <c r="K90" s="176">
        <f>ROUND(E90*J90,2)</f>
        <v>18228.39</v>
      </c>
      <c r="L90" s="176">
        <v>21</v>
      </c>
      <c r="M90" s="176">
        <f>G90*(1+L90/100)</f>
        <v>318349.78999999998</v>
      </c>
      <c r="N90" s="174">
        <v>0.11600000000000001</v>
      </c>
      <c r="O90" s="174">
        <f>ROUND(E90*N90,2)</f>
        <v>99.41</v>
      </c>
      <c r="P90" s="174">
        <v>0</v>
      </c>
      <c r="Q90" s="174">
        <f>ROUND(E90*P90,2)</f>
        <v>0</v>
      </c>
      <c r="R90" s="176"/>
      <c r="S90" s="176" t="s">
        <v>109</v>
      </c>
      <c r="T90" s="177" t="s">
        <v>109</v>
      </c>
      <c r="U90" s="158">
        <v>1.2999999999999999E-2</v>
      </c>
      <c r="V90" s="158">
        <f>ROUND(E90*U90,2)</f>
        <v>11.14</v>
      </c>
      <c r="W90" s="158"/>
      <c r="X90" s="158" t="s">
        <v>110</v>
      </c>
      <c r="Y90" s="158" t="s">
        <v>111</v>
      </c>
      <c r="Z90" s="148"/>
      <c r="AA90" s="148"/>
      <c r="AB90" s="148"/>
      <c r="AC90" s="148"/>
      <c r="AD90" s="148"/>
      <c r="AE90" s="148"/>
      <c r="AF90" s="148"/>
      <c r="AG90" s="148" t="s">
        <v>128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>
      <c r="A91" s="155"/>
      <c r="B91" s="156"/>
      <c r="C91" s="188" t="s">
        <v>201</v>
      </c>
      <c r="D91" s="159"/>
      <c r="E91" s="160">
        <v>857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114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4" outlineLevel="1">
      <c r="A92" s="171">
        <v>32</v>
      </c>
      <c r="B92" s="172" t="s">
        <v>375</v>
      </c>
      <c r="C92" s="187" t="s">
        <v>376</v>
      </c>
      <c r="D92" s="173" t="s">
        <v>135</v>
      </c>
      <c r="E92" s="174">
        <v>857</v>
      </c>
      <c r="F92" s="175">
        <v>750</v>
      </c>
      <c r="G92" s="176">
        <f>ROUND(E92*F92,2)</f>
        <v>642750</v>
      </c>
      <c r="H92" s="175">
        <v>0</v>
      </c>
      <c r="I92" s="176">
        <f>ROUND(E92*H92,2)</f>
        <v>0</v>
      </c>
      <c r="J92" s="175">
        <v>750</v>
      </c>
      <c r="K92" s="176">
        <f>ROUND(E92*J92,2)</f>
        <v>642750</v>
      </c>
      <c r="L92" s="176">
        <v>21</v>
      </c>
      <c r="M92" s="176">
        <f>G92*(1+L92/100)</f>
        <v>777727.5</v>
      </c>
      <c r="N92" s="174">
        <v>1.0699999999999999E-2</v>
      </c>
      <c r="O92" s="174">
        <f>ROUND(E92*N92,2)</f>
        <v>9.17</v>
      </c>
      <c r="P92" s="174">
        <v>0</v>
      </c>
      <c r="Q92" s="174">
        <f>ROUND(E92*P92,2)</f>
        <v>0</v>
      </c>
      <c r="R92" s="176"/>
      <c r="S92" s="176" t="s">
        <v>219</v>
      </c>
      <c r="T92" s="177" t="s">
        <v>220</v>
      </c>
      <c r="U92" s="158">
        <v>0</v>
      </c>
      <c r="V92" s="158">
        <f>ROUND(E92*U92,2)</f>
        <v>0</v>
      </c>
      <c r="W92" s="158"/>
      <c r="X92" s="158" t="s">
        <v>110</v>
      </c>
      <c r="Y92" s="158" t="s">
        <v>111</v>
      </c>
      <c r="Z92" s="148"/>
      <c r="AA92" s="148"/>
      <c r="AB92" s="148"/>
      <c r="AC92" s="148"/>
      <c r="AD92" s="148"/>
      <c r="AE92" s="148"/>
      <c r="AF92" s="148"/>
      <c r="AG92" s="148" t="s">
        <v>128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4" outlineLevel="2">
      <c r="A93" s="155"/>
      <c r="B93" s="156"/>
      <c r="C93" s="363" t="s">
        <v>377</v>
      </c>
      <c r="D93" s="364"/>
      <c r="E93" s="364"/>
      <c r="F93" s="364"/>
      <c r="G93" s="36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118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85" t="str">
        <f>C93</f>
        <v>Základní vrstva z černého pryžového granulátu, vrchní vrstva z dvojnásobného nástřiku EPDM s pojivem. V tl.13mm obvykle pokládaný na drenážní asfalt.</v>
      </c>
      <c r="BB93" s="148"/>
      <c r="BC93" s="148"/>
      <c r="BD93" s="148"/>
      <c r="BE93" s="148"/>
      <c r="BF93" s="148"/>
      <c r="BG93" s="148"/>
      <c r="BH93" s="148"/>
    </row>
    <row r="94" spans="1:60" outlineLevel="2">
      <c r="A94" s="155"/>
      <c r="B94" s="156"/>
      <c r="C94" s="188" t="s">
        <v>378</v>
      </c>
      <c r="D94" s="159"/>
      <c r="E94" s="160">
        <v>857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114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71">
        <v>33</v>
      </c>
      <c r="B95" s="172" t="s">
        <v>222</v>
      </c>
      <c r="C95" s="187" t="s">
        <v>223</v>
      </c>
      <c r="D95" s="173" t="s">
        <v>188</v>
      </c>
      <c r="E95" s="174">
        <v>605</v>
      </c>
      <c r="F95" s="175">
        <v>50</v>
      </c>
      <c r="G95" s="176">
        <f>ROUND(E95*F95,2)</f>
        <v>30250</v>
      </c>
      <c r="H95" s="175">
        <v>0</v>
      </c>
      <c r="I95" s="176">
        <f>ROUND(E95*H95,2)</f>
        <v>0</v>
      </c>
      <c r="J95" s="175">
        <v>50</v>
      </c>
      <c r="K95" s="176">
        <f>ROUND(E95*J95,2)</f>
        <v>30250</v>
      </c>
      <c r="L95" s="176">
        <v>21</v>
      </c>
      <c r="M95" s="176">
        <f>G95*(1+L95/100)</f>
        <v>36602.5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219</v>
      </c>
      <c r="T95" s="177" t="s">
        <v>220</v>
      </c>
      <c r="U95" s="158">
        <v>0</v>
      </c>
      <c r="V95" s="158">
        <f>ROUND(E95*U95,2)</f>
        <v>0</v>
      </c>
      <c r="W95" s="158"/>
      <c r="X95" s="158" t="s">
        <v>110</v>
      </c>
      <c r="Y95" s="158" t="s">
        <v>111</v>
      </c>
      <c r="Z95" s="148"/>
      <c r="AA95" s="148"/>
      <c r="AB95" s="148"/>
      <c r="AC95" s="148"/>
      <c r="AD95" s="148"/>
      <c r="AE95" s="148"/>
      <c r="AF95" s="148"/>
      <c r="AG95" s="148" t="s">
        <v>128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>
      <c r="A96" s="155"/>
      <c r="B96" s="156"/>
      <c r="C96" s="188" t="s">
        <v>379</v>
      </c>
      <c r="D96" s="159"/>
      <c r="E96" s="160">
        <v>605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114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14">
      <c r="A97" s="164" t="s">
        <v>104</v>
      </c>
      <c r="B97" s="165" t="s">
        <v>66</v>
      </c>
      <c r="C97" s="186" t="s">
        <v>67</v>
      </c>
      <c r="D97" s="166"/>
      <c r="E97" s="167"/>
      <c r="F97" s="168"/>
      <c r="G97" s="168">
        <f>SUMIF(AG98:AG106,"&lt;&gt;NOR",G98:G106)</f>
        <v>73263.26999999999</v>
      </c>
      <c r="H97" s="168"/>
      <c r="I97" s="168">
        <f>SUM(I98:I106)</f>
        <v>41541.79</v>
      </c>
      <c r="J97" s="168"/>
      <c r="K97" s="168">
        <f>SUM(K98:K106)</f>
        <v>31721.48</v>
      </c>
      <c r="L97" s="168"/>
      <c r="M97" s="168">
        <f>SUM(M98:M106)</f>
        <v>88648.556700000001</v>
      </c>
      <c r="N97" s="167"/>
      <c r="O97" s="167">
        <f>SUM(O98:O106)</f>
        <v>9.16</v>
      </c>
      <c r="P97" s="167"/>
      <c r="Q97" s="167">
        <f>SUM(Q98:Q106)</f>
        <v>0</v>
      </c>
      <c r="R97" s="168"/>
      <c r="S97" s="168"/>
      <c r="T97" s="169"/>
      <c r="U97" s="163"/>
      <c r="V97" s="163">
        <f>SUM(V98:V106)</f>
        <v>47.410000000000004</v>
      </c>
      <c r="W97" s="163"/>
      <c r="X97" s="163"/>
      <c r="Y97" s="163"/>
      <c r="AG97" t="s">
        <v>105</v>
      </c>
    </row>
    <row r="98" spans="1:60" outlineLevel="1">
      <c r="A98" s="171">
        <v>34</v>
      </c>
      <c r="B98" s="172" t="s">
        <v>228</v>
      </c>
      <c r="C98" s="187" t="s">
        <v>229</v>
      </c>
      <c r="D98" s="173" t="s">
        <v>188</v>
      </c>
      <c r="E98" s="174">
        <v>263</v>
      </c>
      <c r="F98" s="175">
        <v>45.4</v>
      </c>
      <c r="G98" s="176">
        <f>ROUND(E98*F98,2)</f>
        <v>11940.2</v>
      </c>
      <c r="H98" s="175">
        <v>0</v>
      </c>
      <c r="I98" s="176">
        <f>ROUND(E98*H98,2)</f>
        <v>0</v>
      </c>
      <c r="J98" s="175">
        <v>45.4</v>
      </c>
      <c r="K98" s="176">
        <f>ROUND(E98*J98,2)</f>
        <v>11940.2</v>
      </c>
      <c r="L98" s="176">
        <v>21</v>
      </c>
      <c r="M98" s="176">
        <f>G98*(1+L98/100)</f>
        <v>14447.642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109</v>
      </c>
      <c r="T98" s="177" t="s">
        <v>109</v>
      </c>
      <c r="U98" s="158">
        <v>0.05</v>
      </c>
      <c r="V98" s="158">
        <f>ROUND(E98*U98,2)</f>
        <v>13.15</v>
      </c>
      <c r="W98" s="158"/>
      <c r="X98" s="158" t="s">
        <v>110</v>
      </c>
      <c r="Y98" s="158" t="s">
        <v>111</v>
      </c>
      <c r="Z98" s="148"/>
      <c r="AA98" s="148"/>
      <c r="AB98" s="148"/>
      <c r="AC98" s="148"/>
      <c r="AD98" s="148"/>
      <c r="AE98" s="148"/>
      <c r="AF98" s="148"/>
      <c r="AG98" s="148" t="s">
        <v>112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>
      <c r="A99" s="155"/>
      <c r="B99" s="156"/>
      <c r="C99" s="188" t="s">
        <v>230</v>
      </c>
      <c r="D99" s="159"/>
      <c r="E99" s="160">
        <v>263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114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78">
        <v>35</v>
      </c>
      <c r="B100" s="179" t="s">
        <v>231</v>
      </c>
      <c r="C100" s="189" t="s">
        <v>232</v>
      </c>
      <c r="D100" s="180" t="s">
        <v>188</v>
      </c>
      <c r="E100" s="181">
        <v>10</v>
      </c>
      <c r="F100" s="182">
        <v>2395</v>
      </c>
      <c r="G100" s="183">
        <f>ROUND(E100*F100,2)</f>
        <v>23950</v>
      </c>
      <c r="H100" s="182">
        <v>716.89</v>
      </c>
      <c r="I100" s="183">
        <f>ROUND(E100*H100,2)</f>
        <v>7168.9</v>
      </c>
      <c r="J100" s="182">
        <v>1678.11</v>
      </c>
      <c r="K100" s="183">
        <f>ROUND(E100*J100,2)</f>
        <v>16781.099999999999</v>
      </c>
      <c r="L100" s="183">
        <v>21</v>
      </c>
      <c r="M100" s="183">
        <f>G100*(1+L100/100)</f>
        <v>28979.5</v>
      </c>
      <c r="N100" s="181">
        <v>0.90798000000000001</v>
      </c>
      <c r="O100" s="181">
        <f>ROUND(E100*N100,2)</f>
        <v>9.08</v>
      </c>
      <c r="P100" s="181">
        <v>0</v>
      </c>
      <c r="Q100" s="181">
        <f>ROUND(E100*P100,2)</f>
        <v>0</v>
      </c>
      <c r="R100" s="183"/>
      <c r="S100" s="183" t="s">
        <v>109</v>
      </c>
      <c r="T100" s="184" t="s">
        <v>109</v>
      </c>
      <c r="U100" s="158">
        <v>2.82965</v>
      </c>
      <c r="V100" s="158">
        <f>ROUND(E100*U100,2)</f>
        <v>28.3</v>
      </c>
      <c r="W100" s="158"/>
      <c r="X100" s="158" t="s">
        <v>150</v>
      </c>
      <c r="Y100" s="158" t="s">
        <v>111</v>
      </c>
      <c r="Z100" s="148"/>
      <c r="AA100" s="148"/>
      <c r="AB100" s="148"/>
      <c r="AC100" s="148"/>
      <c r="AD100" s="148"/>
      <c r="AE100" s="148"/>
      <c r="AF100" s="148"/>
      <c r="AG100" s="148" t="s">
        <v>151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4" outlineLevel="1">
      <c r="A101" s="171">
        <v>36</v>
      </c>
      <c r="B101" s="172" t="s">
        <v>234</v>
      </c>
      <c r="C101" s="187" t="s">
        <v>235</v>
      </c>
      <c r="D101" s="173" t="s">
        <v>178</v>
      </c>
      <c r="E101" s="174">
        <v>3</v>
      </c>
      <c r="F101" s="175">
        <v>8610</v>
      </c>
      <c r="G101" s="176">
        <f>ROUND(E101*F101,2)</f>
        <v>25830</v>
      </c>
      <c r="H101" s="175">
        <v>7609.94</v>
      </c>
      <c r="I101" s="176">
        <f>ROUND(E101*H101,2)</f>
        <v>22829.82</v>
      </c>
      <c r="J101" s="175">
        <v>1000.06</v>
      </c>
      <c r="K101" s="176">
        <f>ROUND(E101*J101,2)</f>
        <v>3000.18</v>
      </c>
      <c r="L101" s="176">
        <v>21</v>
      </c>
      <c r="M101" s="176">
        <f>G101*(1+L101/100)</f>
        <v>31254.3</v>
      </c>
      <c r="N101" s="174">
        <v>2.58E-2</v>
      </c>
      <c r="O101" s="174">
        <f>ROUND(E101*N101,2)</f>
        <v>0.08</v>
      </c>
      <c r="P101" s="174">
        <v>0</v>
      </c>
      <c r="Q101" s="174">
        <f>ROUND(E101*P101,2)</f>
        <v>0</v>
      </c>
      <c r="R101" s="176"/>
      <c r="S101" s="176" t="s">
        <v>109</v>
      </c>
      <c r="T101" s="177" t="s">
        <v>109</v>
      </c>
      <c r="U101" s="158">
        <v>1.98546</v>
      </c>
      <c r="V101" s="158">
        <f>ROUND(E101*U101,2)</f>
        <v>5.96</v>
      </c>
      <c r="W101" s="158"/>
      <c r="X101" s="158" t="s">
        <v>150</v>
      </c>
      <c r="Y101" s="158" t="s">
        <v>111</v>
      </c>
      <c r="Z101" s="148"/>
      <c r="AA101" s="148"/>
      <c r="AB101" s="148"/>
      <c r="AC101" s="148"/>
      <c r="AD101" s="148"/>
      <c r="AE101" s="148"/>
      <c r="AF101" s="148"/>
      <c r="AG101" s="148" t="s">
        <v>151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>
      <c r="A102" s="155"/>
      <c r="B102" s="156"/>
      <c r="C102" s="363" t="s">
        <v>236</v>
      </c>
      <c r="D102" s="364"/>
      <c r="E102" s="364"/>
      <c r="F102" s="364"/>
      <c r="G102" s="36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118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71">
        <v>37</v>
      </c>
      <c r="B103" s="172" t="s">
        <v>237</v>
      </c>
      <c r="C103" s="187" t="s">
        <v>238</v>
      </c>
      <c r="D103" s="173" t="s">
        <v>188</v>
      </c>
      <c r="E103" s="174">
        <v>289.3</v>
      </c>
      <c r="F103" s="175">
        <v>39.9</v>
      </c>
      <c r="G103" s="176">
        <f>ROUND(E103*F103,2)</f>
        <v>11543.07</v>
      </c>
      <c r="H103" s="175">
        <v>39.9</v>
      </c>
      <c r="I103" s="176">
        <f>ROUND(E103*H103,2)</f>
        <v>11543.07</v>
      </c>
      <c r="J103" s="175">
        <v>0</v>
      </c>
      <c r="K103" s="176">
        <f>ROUND(E103*J103,2)</f>
        <v>0</v>
      </c>
      <c r="L103" s="176">
        <v>21</v>
      </c>
      <c r="M103" s="176">
        <f>G103*(1+L103/100)</f>
        <v>13967.1147</v>
      </c>
      <c r="N103" s="174">
        <v>0</v>
      </c>
      <c r="O103" s="174">
        <f>ROUND(E103*N103,2)</f>
        <v>0</v>
      </c>
      <c r="P103" s="174">
        <v>0</v>
      </c>
      <c r="Q103" s="174">
        <f>ROUND(E103*P103,2)</f>
        <v>0</v>
      </c>
      <c r="R103" s="176" t="s">
        <v>157</v>
      </c>
      <c r="S103" s="176" t="s">
        <v>109</v>
      </c>
      <c r="T103" s="177" t="s">
        <v>109</v>
      </c>
      <c r="U103" s="158">
        <v>0</v>
      </c>
      <c r="V103" s="158">
        <f>ROUND(E103*U103,2)</f>
        <v>0</v>
      </c>
      <c r="W103" s="158"/>
      <c r="X103" s="158" t="s">
        <v>158</v>
      </c>
      <c r="Y103" s="158" t="s">
        <v>111</v>
      </c>
      <c r="Z103" s="148"/>
      <c r="AA103" s="148"/>
      <c r="AB103" s="148"/>
      <c r="AC103" s="148"/>
      <c r="AD103" s="148"/>
      <c r="AE103" s="148"/>
      <c r="AF103" s="148"/>
      <c r="AG103" s="148" t="s">
        <v>159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>
      <c r="A104" s="155"/>
      <c r="B104" s="156"/>
      <c r="C104" s="188" t="s">
        <v>239</v>
      </c>
      <c r="D104" s="159"/>
      <c r="E104" s="160">
        <v>289.3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114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71">
        <v>38</v>
      </c>
      <c r="B105" s="172" t="s">
        <v>240</v>
      </c>
      <c r="C105" s="187" t="s">
        <v>241</v>
      </c>
      <c r="D105" s="173" t="s">
        <v>188</v>
      </c>
      <c r="E105" s="174">
        <v>0</v>
      </c>
      <c r="F105" s="175">
        <v>142</v>
      </c>
      <c r="G105" s="176">
        <f>ROUND(E105*F105,2)</f>
        <v>0</v>
      </c>
      <c r="H105" s="175">
        <v>142</v>
      </c>
      <c r="I105" s="176">
        <f>ROUND(E105*H105,2)</f>
        <v>0</v>
      </c>
      <c r="J105" s="175">
        <v>0</v>
      </c>
      <c r="K105" s="176">
        <f>ROUND(E105*J105,2)</f>
        <v>0</v>
      </c>
      <c r="L105" s="176">
        <v>21</v>
      </c>
      <c r="M105" s="176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6" t="s">
        <v>157</v>
      </c>
      <c r="S105" s="176" t="s">
        <v>109</v>
      </c>
      <c r="T105" s="177" t="s">
        <v>109</v>
      </c>
      <c r="U105" s="158">
        <v>0</v>
      </c>
      <c r="V105" s="158">
        <f>ROUND(E105*U105,2)</f>
        <v>0</v>
      </c>
      <c r="W105" s="158"/>
      <c r="X105" s="158" t="s">
        <v>158</v>
      </c>
      <c r="Y105" s="158" t="s">
        <v>111</v>
      </c>
      <c r="Z105" s="148"/>
      <c r="AA105" s="148"/>
      <c r="AB105" s="148"/>
      <c r="AC105" s="148"/>
      <c r="AD105" s="148"/>
      <c r="AE105" s="148"/>
      <c r="AF105" s="148"/>
      <c r="AG105" s="148" t="s">
        <v>159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>
      <c r="A106" s="155"/>
      <c r="B106" s="156"/>
      <c r="C106" s="188" t="s">
        <v>242</v>
      </c>
      <c r="D106" s="159"/>
      <c r="E106" s="160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114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14">
      <c r="A107" s="164" t="s">
        <v>104</v>
      </c>
      <c r="B107" s="165" t="s">
        <v>68</v>
      </c>
      <c r="C107" s="186" t="s">
        <v>69</v>
      </c>
      <c r="D107" s="166"/>
      <c r="E107" s="167"/>
      <c r="F107" s="168"/>
      <c r="G107" s="168">
        <f>SUMIF(AG108:AG113,"&lt;&gt;NOR",G108:G113)</f>
        <v>247430</v>
      </c>
      <c r="H107" s="168"/>
      <c r="I107" s="168">
        <f>SUM(I108:I113)</f>
        <v>179638.72</v>
      </c>
      <c r="J107" s="168"/>
      <c r="K107" s="168">
        <f>SUM(K108:K113)</f>
        <v>67791.28</v>
      </c>
      <c r="L107" s="168"/>
      <c r="M107" s="168">
        <f>SUM(M108:M113)</f>
        <v>299390.3</v>
      </c>
      <c r="N107" s="167"/>
      <c r="O107" s="167">
        <f>SUM(O108:O113)</f>
        <v>100.48</v>
      </c>
      <c r="P107" s="167"/>
      <c r="Q107" s="167">
        <f>SUM(Q108:Q113)</f>
        <v>0</v>
      </c>
      <c r="R107" s="168"/>
      <c r="S107" s="168"/>
      <c r="T107" s="169"/>
      <c r="U107" s="163"/>
      <c r="V107" s="163">
        <f>SUM(V108:V113)</f>
        <v>123.49</v>
      </c>
      <c r="W107" s="163"/>
      <c r="X107" s="163"/>
      <c r="Y107" s="163"/>
      <c r="AG107" t="s">
        <v>105</v>
      </c>
    </row>
    <row r="108" spans="1:60" outlineLevel="1">
      <c r="A108" s="171">
        <v>39</v>
      </c>
      <c r="B108" s="172" t="s">
        <v>243</v>
      </c>
      <c r="C108" s="187" t="s">
        <v>244</v>
      </c>
      <c r="D108" s="173" t="s">
        <v>135</v>
      </c>
      <c r="E108" s="174">
        <v>0</v>
      </c>
      <c r="F108" s="175">
        <v>314</v>
      </c>
      <c r="G108" s="176">
        <f>ROUND(E108*F108,2)</f>
        <v>0</v>
      </c>
      <c r="H108" s="175">
        <v>53.55</v>
      </c>
      <c r="I108" s="176">
        <f>ROUND(E108*H108,2)</f>
        <v>0</v>
      </c>
      <c r="J108" s="175">
        <v>260.45</v>
      </c>
      <c r="K108" s="176">
        <f>ROUND(E108*J108,2)</f>
        <v>0</v>
      </c>
      <c r="L108" s="176">
        <v>21</v>
      </c>
      <c r="M108" s="176">
        <f>G108*(1+L108/100)</f>
        <v>0</v>
      </c>
      <c r="N108" s="174">
        <v>7.3899999999999993E-2</v>
      </c>
      <c r="O108" s="174">
        <f>ROUND(E108*N108,2)</f>
        <v>0</v>
      </c>
      <c r="P108" s="174">
        <v>0</v>
      </c>
      <c r="Q108" s="174">
        <f>ROUND(E108*P108,2)</f>
        <v>0</v>
      </c>
      <c r="R108" s="176"/>
      <c r="S108" s="176" t="s">
        <v>109</v>
      </c>
      <c r="T108" s="177" t="s">
        <v>109</v>
      </c>
      <c r="U108" s="158">
        <v>0.45200000000000001</v>
      </c>
      <c r="V108" s="158">
        <f>ROUND(E108*U108,2)</f>
        <v>0</v>
      </c>
      <c r="W108" s="158"/>
      <c r="X108" s="158" t="s">
        <v>110</v>
      </c>
      <c r="Y108" s="158" t="s">
        <v>111</v>
      </c>
      <c r="Z108" s="148"/>
      <c r="AA108" s="148"/>
      <c r="AB108" s="148"/>
      <c r="AC108" s="148"/>
      <c r="AD108" s="148"/>
      <c r="AE108" s="148"/>
      <c r="AF108" s="148"/>
      <c r="AG108" s="148" t="s">
        <v>112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>
      <c r="A109" s="155"/>
      <c r="B109" s="156"/>
      <c r="C109" s="188" t="s">
        <v>137</v>
      </c>
      <c r="D109" s="159"/>
      <c r="E109" s="160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114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4" outlineLevel="1">
      <c r="A110" s="171">
        <v>40</v>
      </c>
      <c r="B110" s="172" t="s">
        <v>245</v>
      </c>
      <c r="C110" s="187" t="s">
        <v>246</v>
      </c>
      <c r="D110" s="173" t="s">
        <v>188</v>
      </c>
      <c r="E110" s="174">
        <v>454</v>
      </c>
      <c r="F110" s="175">
        <v>545</v>
      </c>
      <c r="G110" s="176">
        <f>ROUND(E110*F110,2)</f>
        <v>247430</v>
      </c>
      <c r="H110" s="175">
        <v>395.68</v>
      </c>
      <c r="I110" s="176">
        <f>ROUND(E110*H110,2)</f>
        <v>179638.72</v>
      </c>
      <c r="J110" s="175">
        <v>149.32</v>
      </c>
      <c r="K110" s="176">
        <f>ROUND(E110*J110,2)</f>
        <v>67791.28</v>
      </c>
      <c r="L110" s="176">
        <v>21</v>
      </c>
      <c r="M110" s="176">
        <f>G110*(1+L110/100)</f>
        <v>299390.3</v>
      </c>
      <c r="N110" s="174">
        <v>0.22133</v>
      </c>
      <c r="O110" s="174">
        <f>ROUND(E110*N110,2)</f>
        <v>100.48</v>
      </c>
      <c r="P110" s="174">
        <v>0</v>
      </c>
      <c r="Q110" s="174">
        <f>ROUND(E110*P110,2)</f>
        <v>0</v>
      </c>
      <c r="R110" s="176"/>
      <c r="S110" s="176" t="s">
        <v>109</v>
      </c>
      <c r="T110" s="177" t="s">
        <v>109</v>
      </c>
      <c r="U110" s="158">
        <v>0.27200000000000002</v>
      </c>
      <c r="V110" s="158">
        <f>ROUND(E110*U110,2)</f>
        <v>123.49</v>
      </c>
      <c r="W110" s="158"/>
      <c r="X110" s="158" t="s">
        <v>110</v>
      </c>
      <c r="Y110" s="158" t="s">
        <v>111</v>
      </c>
      <c r="Z110" s="148"/>
      <c r="AA110" s="148"/>
      <c r="AB110" s="148"/>
      <c r="AC110" s="148"/>
      <c r="AD110" s="148"/>
      <c r="AE110" s="148"/>
      <c r="AF110" s="148"/>
      <c r="AG110" s="148" t="s">
        <v>112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>
      <c r="A111" s="155"/>
      <c r="B111" s="156"/>
      <c r="C111" s="188" t="s">
        <v>247</v>
      </c>
      <c r="D111" s="159"/>
      <c r="E111" s="160">
        <v>454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114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71">
        <v>41</v>
      </c>
      <c r="B112" s="172" t="s">
        <v>248</v>
      </c>
      <c r="C112" s="187" t="s">
        <v>249</v>
      </c>
      <c r="D112" s="173" t="s">
        <v>135</v>
      </c>
      <c r="E112" s="174">
        <v>0</v>
      </c>
      <c r="F112" s="175">
        <v>418.5</v>
      </c>
      <c r="G112" s="176">
        <f>ROUND(E112*F112,2)</f>
        <v>0</v>
      </c>
      <c r="H112" s="175">
        <v>418.5</v>
      </c>
      <c r="I112" s="176">
        <f>ROUND(E112*H112,2)</f>
        <v>0</v>
      </c>
      <c r="J112" s="175">
        <v>0</v>
      </c>
      <c r="K112" s="176">
        <f>ROUND(E112*J112,2)</f>
        <v>0</v>
      </c>
      <c r="L112" s="176">
        <v>21</v>
      </c>
      <c r="M112" s="176">
        <f>G112*(1+L112/100)</f>
        <v>0</v>
      </c>
      <c r="N112" s="174">
        <v>0.129</v>
      </c>
      <c r="O112" s="174">
        <f>ROUND(E112*N112,2)</f>
        <v>0</v>
      </c>
      <c r="P112" s="174">
        <v>0</v>
      </c>
      <c r="Q112" s="174">
        <f>ROUND(E112*P112,2)</f>
        <v>0</v>
      </c>
      <c r="R112" s="176" t="s">
        <v>157</v>
      </c>
      <c r="S112" s="176" t="s">
        <v>109</v>
      </c>
      <c r="T112" s="177" t="s">
        <v>109</v>
      </c>
      <c r="U112" s="158">
        <v>0</v>
      </c>
      <c r="V112" s="158">
        <f>ROUND(E112*U112,2)</f>
        <v>0</v>
      </c>
      <c r="W112" s="158"/>
      <c r="X112" s="158" t="s">
        <v>158</v>
      </c>
      <c r="Y112" s="158" t="s">
        <v>111</v>
      </c>
      <c r="Z112" s="148"/>
      <c r="AA112" s="148"/>
      <c r="AB112" s="148"/>
      <c r="AC112" s="148"/>
      <c r="AD112" s="148"/>
      <c r="AE112" s="148"/>
      <c r="AF112" s="148"/>
      <c r="AG112" s="148" t="s">
        <v>159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>
      <c r="A113" s="155"/>
      <c r="B113" s="156"/>
      <c r="C113" s="188" t="s">
        <v>250</v>
      </c>
      <c r="D113" s="159"/>
      <c r="E113" s="160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114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14">
      <c r="A114" s="164" t="s">
        <v>104</v>
      </c>
      <c r="B114" s="165" t="s">
        <v>70</v>
      </c>
      <c r="C114" s="186" t="s">
        <v>71</v>
      </c>
      <c r="D114" s="166"/>
      <c r="E114" s="167"/>
      <c r="F114" s="168"/>
      <c r="G114" s="168">
        <f>SUMIF(AG115:AG115,"&lt;&gt;NOR",G115:G115)</f>
        <v>113384</v>
      </c>
      <c r="H114" s="168"/>
      <c r="I114" s="168">
        <f>SUM(I115:I115)</f>
        <v>0</v>
      </c>
      <c r="J114" s="168"/>
      <c r="K114" s="168">
        <f>SUM(K115:K115)</f>
        <v>113384</v>
      </c>
      <c r="L114" s="168"/>
      <c r="M114" s="168">
        <f>SUM(M115:M115)</f>
        <v>137194.63999999998</v>
      </c>
      <c r="N114" s="167"/>
      <c r="O114" s="167">
        <f>SUM(O115:O115)</f>
        <v>0</v>
      </c>
      <c r="P114" s="167"/>
      <c r="Q114" s="167">
        <f>SUM(Q115:Q115)</f>
        <v>0</v>
      </c>
      <c r="R114" s="168"/>
      <c r="S114" s="168"/>
      <c r="T114" s="169"/>
      <c r="U114" s="163"/>
      <c r="V114" s="163">
        <f>SUM(V115:V115)</f>
        <v>78.739999999999995</v>
      </c>
      <c r="W114" s="163"/>
      <c r="X114" s="163"/>
      <c r="Y114" s="163"/>
      <c r="AG114" t="s">
        <v>105</v>
      </c>
    </row>
    <row r="115" spans="1:60" outlineLevel="1">
      <c r="A115" s="178">
        <v>42</v>
      </c>
      <c r="B115" s="179" t="s">
        <v>251</v>
      </c>
      <c r="C115" s="189" t="s">
        <v>252</v>
      </c>
      <c r="D115" s="180" t="s">
        <v>147</v>
      </c>
      <c r="E115" s="181">
        <v>1049.85186</v>
      </c>
      <c r="F115" s="182">
        <v>108</v>
      </c>
      <c r="G115" s="183">
        <f>ROUND(E115*F115,2)</f>
        <v>113384</v>
      </c>
      <c r="H115" s="182">
        <v>0</v>
      </c>
      <c r="I115" s="183">
        <f>ROUND(E115*H115,2)</f>
        <v>0</v>
      </c>
      <c r="J115" s="182">
        <v>108</v>
      </c>
      <c r="K115" s="183">
        <f>ROUND(E115*J115,2)</f>
        <v>113384</v>
      </c>
      <c r="L115" s="183">
        <v>21</v>
      </c>
      <c r="M115" s="183">
        <f>G115*(1+L115/100)</f>
        <v>137194.63999999998</v>
      </c>
      <c r="N115" s="181">
        <v>0</v>
      </c>
      <c r="O115" s="181">
        <f>ROUND(E115*N115,2)</f>
        <v>0</v>
      </c>
      <c r="P115" s="181">
        <v>0</v>
      </c>
      <c r="Q115" s="181">
        <f>ROUND(E115*P115,2)</f>
        <v>0</v>
      </c>
      <c r="R115" s="183"/>
      <c r="S115" s="183" t="s">
        <v>109</v>
      </c>
      <c r="T115" s="184" t="s">
        <v>109</v>
      </c>
      <c r="U115" s="158">
        <v>7.4999999999999997E-2</v>
      </c>
      <c r="V115" s="158">
        <f>ROUND(E115*U115,2)</f>
        <v>78.739999999999995</v>
      </c>
      <c r="W115" s="158"/>
      <c r="X115" s="158" t="s">
        <v>253</v>
      </c>
      <c r="Y115" s="158" t="s">
        <v>111</v>
      </c>
      <c r="Z115" s="148"/>
      <c r="AA115" s="148"/>
      <c r="AB115" s="148"/>
      <c r="AC115" s="148"/>
      <c r="AD115" s="148"/>
      <c r="AE115" s="148"/>
      <c r="AF115" s="148"/>
      <c r="AG115" s="148" t="s">
        <v>254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14">
      <c r="A116" s="164" t="s">
        <v>104</v>
      </c>
      <c r="B116" s="165" t="s">
        <v>72</v>
      </c>
      <c r="C116" s="186" t="s">
        <v>73</v>
      </c>
      <c r="D116" s="166"/>
      <c r="E116" s="167"/>
      <c r="F116" s="168"/>
      <c r="G116" s="168">
        <f>SUMIF(AG117:AG121,"&lt;&gt;NOR",G117:G121)</f>
        <v>142500</v>
      </c>
      <c r="H116" s="168"/>
      <c r="I116" s="168">
        <f>SUM(I117:I121)</f>
        <v>0</v>
      </c>
      <c r="J116" s="168"/>
      <c r="K116" s="168">
        <f>SUM(K117:K121)</f>
        <v>142500</v>
      </c>
      <c r="L116" s="168"/>
      <c r="M116" s="168">
        <f>SUM(M117:M121)</f>
        <v>172425</v>
      </c>
      <c r="N116" s="167"/>
      <c r="O116" s="167">
        <f>SUM(O117:O121)</f>
        <v>0</v>
      </c>
      <c r="P116" s="167"/>
      <c r="Q116" s="167">
        <f>SUM(Q117:Q121)</f>
        <v>0</v>
      </c>
      <c r="R116" s="168"/>
      <c r="S116" s="168"/>
      <c r="T116" s="169"/>
      <c r="U116" s="163"/>
      <c r="V116" s="163">
        <f>SUM(V117:V121)</f>
        <v>0</v>
      </c>
      <c r="W116" s="163"/>
      <c r="X116" s="163"/>
      <c r="Y116" s="163"/>
      <c r="AG116" t="s">
        <v>105</v>
      </c>
    </row>
    <row r="117" spans="1:60" ht="24" outlineLevel="1">
      <c r="A117" s="178">
        <v>43</v>
      </c>
      <c r="B117" s="179" t="s">
        <v>380</v>
      </c>
      <c r="C117" s="189" t="s">
        <v>381</v>
      </c>
      <c r="D117" s="180" t="s">
        <v>264</v>
      </c>
      <c r="E117" s="181">
        <v>2</v>
      </c>
      <c r="F117" s="182">
        <v>40000</v>
      </c>
      <c r="G117" s="183">
        <f>ROUND(E117*F117,2)</f>
        <v>80000</v>
      </c>
      <c r="H117" s="182">
        <v>0</v>
      </c>
      <c r="I117" s="183">
        <f>ROUND(E117*H117,2)</f>
        <v>0</v>
      </c>
      <c r="J117" s="182">
        <v>40000</v>
      </c>
      <c r="K117" s="183">
        <f>ROUND(E117*J117,2)</f>
        <v>80000</v>
      </c>
      <c r="L117" s="183">
        <v>21</v>
      </c>
      <c r="M117" s="183">
        <f>G117*(1+L117/100)</f>
        <v>96800</v>
      </c>
      <c r="N117" s="181">
        <v>0</v>
      </c>
      <c r="O117" s="181">
        <f>ROUND(E117*N117,2)</f>
        <v>0</v>
      </c>
      <c r="P117" s="181">
        <v>0</v>
      </c>
      <c r="Q117" s="181">
        <f>ROUND(E117*P117,2)</f>
        <v>0</v>
      </c>
      <c r="R117" s="183"/>
      <c r="S117" s="183" t="s">
        <v>219</v>
      </c>
      <c r="T117" s="184" t="s">
        <v>220</v>
      </c>
      <c r="U117" s="158">
        <v>0</v>
      </c>
      <c r="V117" s="158">
        <f>ROUND(E117*U117,2)</f>
        <v>0</v>
      </c>
      <c r="W117" s="158"/>
      <c r="X117" s="158" t="s">
        <v>110</v>
      </c>
      <c r="Y117" s="158" t="s">
        <v>111</v>
      </c>
      <c r="Z117" s="148"/>
      <c r="AA117" s="148"/>
      <c r="AB117" s="148"/>
      <c r="AC117" s="148"/>
      <c r="AD117" s="148"/>
      <c r="AE117" s="148"/>
      <c r="AF117" s="148"/>
      <c r="AG117" s="148" t="s">
        <v>128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71">
        <v>44</v>
      </c>
      <c r="B118" s="172" t="s">
        <v>382</v>
      </c>
      <c r="C118" s="187" t="s">
        <v>383</v>
      </c>
      <c r="D118" s="173" t="s">
        <v>264</v>
      </c>
      <c r="E118" s="174">
        <v>1</v>
      </c>
      <c r="F118" s="175">
        <v>12500</v>
      </c>
      <c r="G118" s="176">
        <f>ROUND(E118*F118,2)</f>
        <v>12500</v>
      </c>
      <c r="H118" s="175">
        <v>0</v>
      </c>
      <c r="I118" s="176">
        <f>ROUND(E118*H118,2)</f>
        <v>0</v>
      </c>
      <c r="J118" s="175">
        <v>12500</v>
      </c>
      <c r="K118" s="176">
        <f>ROUND(E118*J118,2)</f>
        <v>12500</v>
      </c>
      <c r="L118" s="176">
        <v>21</v>
      </c>
      <c r="M118" s="176">
        <f>G118*(1+L118/100)</f>
        <v>15125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6"/>
      <c r="S118" s="176" t="s">
        <v>219</v>
      </c>
      <c r="T118" s="177" t="s">
        <v>220</v>
      </c>
      <c r="U118" s="158">
        <v>0</v>
      </c>
      <c r="V118" s="158">
        <f>ROUND(E118*U118,2)</f>
        <v>0</v>
      </c>
      <c r="W118" s="158"/>
      <c r="X118" s="158" t="s">
        <v>110</v>
      </c>
      <c r="Y118" s="158" t="s">
        <v>111</v>
      </c>
      <c r="Z118" s="148"/>
      <c r="AA118" s="148"/>
      <c r="AB118" s="148"/>
      <c r="AC118" s="148"/>
      <c r="AD118" s="148"/>
      <c r="AE118" s="148"/>
      <c r="AF118" s="148"/>
      <c r="AG118" s="148" t="s">
        <v>128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4" outlineLevel="2">
      <c r="A119" s="155"/>
      <c r="B119" s="156"/>
      <c r="C119" s="363" t="s">
        <v>384</v>
      </c>
      <c r="D119" s="364"/>
      <c r="E119" s="364"/>
      <c r="F119" s="364"/>
      <c r="G119" s="364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118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5" t="str">
        <f>C119</f>
        <v>Kompletní provedení vč.osazení rámu na připravený základ. Prkno laminátové s výměnnou odraznou deskou, kovová vložka se sportovním povrchem pro vyplnění rámu bez prkna.</v>
      </c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71">
        <v>45</v>
      </c>
      <c r="B120" s="172" t="s">
        <v>385</v>
      </c>
      <c r="C120" s="187" t="s">
        <v>386</v>
      </c>
      <c r="D120" s="173" t="s">
        <v>255</v>
      </c>
      <c r="E120" s="174">
        <v>1</v>
      </c>
      <c r="F120" s="175">
        <v>50000</v>
      </c>
      <c r="G120" s="176">
        <f>ROUND(E120*F120,2)</f>
        <v>50000</v>
      </c>
      <c r="H120" s="175">
        <v>0</v>
      </c>
      <c r="I120" s="176">
        <f>ROUND(E120*H120,2)</f>
        <v>0</v>
      </c>
      <c r="J120" s="175">
        <v>50000</v>
      </c>
      <c r="K120" s="176">
        <f>ROUND(E120*J120,2)</f>
        <v>50000</v>
      </c>
      <c r="L120" s="176">
        <v>21</v>
      </c>
      <c r="M120" s="176">
        <f>G120*(1+L120/100)</f>
        <v>60500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6"/>
      <c r="S120" s="176" t="s">
        <v>219</v>
      </c>
      <c r="T120" s="177" t="s">
        <v>220</v>
      </c>
      <c r="U120" s="158">
        <v>0</v>
      </c>
      <c r="V120" s="158">
        <f>ROUND(E120*U120,2)</f>
        <v>0</v>
      </c>
      <c r="W120" s="158"/>
      <c r="X120" s="158" t="s">
        <v>110</v>
      </c>
      <c r="Y120" s="158" t="s">
        <v>111</v>
      </c>
      <c r="Z120" s="148"/>
      <c r="AA120" s="148"/>
      <c r="AB120" s="148"/>
      <c r="AC120" s="148"/>
      <c r="AD120" s="148"/>
      <c r="AE120" s="148"/>
      <c r="AF120" s="148"/>
      <c r="AG120" s="148" t="s">
        <v>128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>
      <c r="A121" s="155"/>
      <c r="B121" s="156"/>
      <c r="C121" s="363" t="s">
        <v>387</v>
      </c>
      <c r="D121" s="364"/>
      <c r="E121" s="364"/>
      <c r="F121" s="364"/>
      <c r="G121" s="364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118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5" t="str">
        <f>C121</f>
        <v>V ceně kompletu je zahrnuta pryžová ochrana vrchní strany obrub, drenážní vrstva kameniva vč.geotextilie, pískový zásyp.</v>
      </c>
      <c r="BB121" s="148"/>
      <c r="BC121" s="148"/>
      <c r="BD121" s="148"/>
      <c r="BE121" s="148"/>
      <c r="BF121" s="148"/>
      <c r="BG121" s="148"/>
      <c r="BH121" s="148"/>
    </row>
    <row r="122" spans="1:60" ht="14">
      <c r="A122" s="164" t="s">
        <v>104</v>
      </c>
      <c r="B122" s="165" t="s">
        <v>76</v>
      </c>
      <c r="C122" s="186" t="s">
        <v>29</v>
      </c>
      <c r="D122" s="166"/>
      <c r="E122" s="167"/>
      <c r="F122" s="168"/>
      <c r="G122" s="168">
        <f>SUMIF(AG123:AG128,"&lt;&gt;NOR",G123:G128)</f>
        <v>90767.239999999991</v>
      </c>
      <c r="H122" s="168"/>
      <c r="I122" s="168">
        <f>SUM(I123:I128)</f>
        <v>0</v>
      </c>
      <c r="J122" s="168"/>
      <c r="K122" s="168">
        <f>SUM(K123:K128)</f>
        <v>90767.239999999991</v>
      </c>
      <c r="L122" s="168"/>
      <c r="M122" s="168">
        <f>SUM(M123:M128)</f>
        <v>109828.36039999999</v>
      </c>
      <c r="N122" s="167"/>
      <c r="O122" s="167">
        <f>SUM(O123:O128)</f>
        <v>0</v>
      </c>
      <c r="P122" s="167"/>
      <c r="Q122" s="167">
        <f>SUM(Q123:Q128)</f>
        <v>0</v>
      </c>
      <c r="R122" s="168"/>
      <c r="S122" s="168"/>
      <c r="T122" s="169"/>
      <c r="U122" s="163"/>
      <c r="V122" s="163">
        <f>SUM(V123:V128)</f>
        <v>0</v>
      </c>
      <c r="W122" s="163"/>
      <c r="X122" s="163"/>
      <c r="Y122" s="163"/>
      <c r="AG122" t="s">
        <v>105</v>
      </c>
    </row>
    <row r="123" spans="1:60" outlineLevel="1">
      <c r="A123" s="171">
        <v>46</v>
      </c>
      <c r="B123" s="172" t="s">
        <v>271</v>
      </c>
      <c r="C123" s="187" t="s">
        <v>272</v>
      </c>
      <c r="D123" s="173" t="s">
        <v>273</v>
      </c>
      <c r="E123" s="174">
        <v>1</v>
      </c>
      <c r="F123" s="175">
        <v>45383.62</v>
      </c>
      <c r="G123" s="176">
        <f>ROUND(E123*F123,2)</f>
        <v>45383.62</v>
      </c>
      <c r="H123" s="175">
        <v>0</v>
      </c>
      <c r="I123" s="176">
        <f>ROUND(E123*H123,2)</f>
        <v>0</v>
      </c>
      <c r="J123" s="175">
        <v>45383.62</v>
      </c>
      <c r="K123" s="176">
        <f>ROUND(E123*J123,2)</f>
        <v>45383.62</v>
      </c>
      <c r="L123" s="176">
        <v>21</v>
      </c>
      <c r="M123" s="176">
        <f>G123*(1+L123/100)</f>
        <v>54914.180200000003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109</v>
      </c>
      <c r="T123" s="177" t="s">
        <v>220</v>
      </c>
      <c r="U123" s="158">
        <v>0</v>
      </c>
      <c r="V123" s="158">
        <f>ROUND(E123*U123,2)</f>
        <v>0</v>
      </c>
      <c r="W123" s="158"/>
      <c r="X123" s="158" t="s">
        <v>274</v>
      </c>
      <c r="Y123" s="158" t="s">
        <v>111</v>
      </c>
      <c r="Z123" s="148"/>
      <c r="AA123" s="148"/>
      <c r="AB123" s="148"/>
      <c r="AC123" s="148"/>
      <c r="AD123" s="148"/>
      <c r="AE123" s="148"/>
      <c r="AF123" s="148"/>
      <c r="AG123" s="148" t="s">
        <v>275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4" outlineLevel="2">
      <c r="A124" s="155"/>
      <c r="B124" s="156"/>
      <c r="C124" s="363" t="s">
        <v>276</v>
      </c>
      <c r="D124" s="364"/>
      <c r="E124" s="364"/>
      <c r="F124" s="364"/>
      <c r="G124" s="364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118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5" t="str">
        <f>C124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71">
        <v>47</v>
      </c>
      <c r="B125" s="172" t="s">
        <v>277</v>
      </c>
      <c r="C125" s="187" t="s">
        <v>278</v>
      </c>
      <c r="D125" s="173" t="s">
        <v>273</v>
      </c>
      <c r="E125" s="174">
        <v>1</v>
      </c>
      <c r="F125" s="175">
        <v>30255.75</v>
      </c>
      <c r="G125" s="176">
        <f>ROUND(E125*F125,2)</f>
        <v>30255.75</v>
      </c>
      <c r="H125" s="175">
        <v>0</v>
      </c>
      <c r="I125" s="176">
        <f>ROUND(E125*H125,2)</f>
        <v>0</v>
      </c>
      <c r="J125" s="175">
        <v>30255.75</v>
      </c>
      <c r="K125" s="176">
        <f>ROUND(E125*J125,2)</f>
        <v>30255.75</v>
      </c>
      <c r="L125" s="176">
        <v>21</v>
      </c>
      <c r="M125" s="176">
        <f>G125*(1+L125/100)</f>
        <v>36609.457499999997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109</v>
      </c>
      <c r="T125" s="177" t="s">
        <v>220</v>
      </c>
      <c r="U125" s="158">
        <v>0</v>
      </c>
      <c r="V125" s="158">
        <f>ROUND(E125*U125,2)</f>
        <v>0</v>
      </c>
      <c r="W125" s="158"/>
      <c r="X125" s="158" t="s">
        <v>274</v>
      </c>
      <c r="Y125" s="158" t="s">
        <v>111</v>
      </c>
      <c r="Z125" s="148"/>
      <c r="AA125" s="148"/>
      <c r="AB125" s="148"/>
      <c r="AC125" s="148"/>
      <c r="AD125" s="148"/>
      <c r="AE125" s="148"/>
      <c r="AF125" s="148"/>
      <c r="AG125" s="148" t="s">
        <v>275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36" outlineLevel="2">
      <c r="A126" s="155"/>
      <c r="B126" s="156"/>
      <c r="C126" s="363" t="s">
        <v>279</v>
      </c>
      <c r="D126" s="364"/>
      <c r="E126" s="364"/>
      <c r="F126" s="364"/>
      <c r="G126" s="364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118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5" t="str">
        <f>C126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71">
        <v>48</v>
      </c>
      <c r="B127" s="172" t="s">
        <v>280</v>
      </c>
      <c r="C127" s="187" t="s">
        <v>281</v>
      </c>
      <c r="D127" s="173" t="s">
        <v>273</v>
      </c>
      <c r="E127" s="174">
        <v>1</v>
      </c>
      <c r="F127" s="175">
        <v>15127.87</v>
      </c>
      <c r="G127" s="176">
        <f>ROUND(E127*F127,2)</f>
        <v>15127.87</v>
      </c>
      <c r="H127" s="175">
        <v>0</v>
      </c>
      <c r="I127" s="176">
        <f>ROUND(E127*H127,2)</f>
        <v>0</v>
      </c>
      <c r="J127" s="175">
        <v>15127.87</v>
      </c>
      <c r="K127" s="176">
        <f>ROUND(E127*J127,2)</f>
        <v>15127.87</v>
      </c>
      <c r="L127" s="176">
        <v>21</v>
      </c>
      <c r="M127" s="176">
        <f>G127*(1+L127/100)</f>
        <v>18304.722700000002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6"/>
      <c r="S127" s="176" t="s">
        <v>109</v>
      </c>
      <c r="T127" s="177" t="s">
        <v>220</v>
      </c>
      <c r="U127" s="158">
        <v>0</v>
      </c>
      <c r="V127" s="158">
        <f>ROUND(E127*U127,2)</f>
        <v>0</v>
      </c>
      <c r="W127" s="158"/>
      <c r="X127" s="158" t="s">
        <v>274</v>
      </c>
      <c r="Y127" s="158" t="s">
        <v>111</v>
      </c>
      <c r="Z127" s="148"/>
      <c r="AA127" s="148"/>
      <c r="AB127" s="148"/>
      <c r="AC127" s="148"/>
      <c r="AD127" s="148"/>
      <c r="AE127" s="148"/>
      <c r="AF127" s="148"/>
      <c r="AG127" s="148" t="s">
        <v>275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4" outlineLevel="2">
      <c r="A128" s="155"/>
      <c r="B128" s="156"/>
      <c r="C128" s="363" t="s">
        <v>282</v>
      </c>
      <c r="D128" s="364"/>
      <c r="E128" s="364"/>
      <c r="F128" s="364"/>
      <c r="G128" s="364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118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85" t="str">
        <f>C128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28" s="148"/>
      <c r="BC128" s="148"/>
      <c r="BD128" s="148"/>
      <c r="BE128" s="148"/>
      <c r="BF128" s="148"/>
      <c r="BG128" s="148"/>
      <c r="BH128" s="148"/>
    </row>
    <row r="129" spans="1:60" ht="14">
      <c r="A129" s="164" t="s">
        <v>104</v>
      </c>
      <c r="B129" s="165" t="s">
        <v>77</v>
      </c>
      <c r="C129" s="186" t="s">
        <v>30</v>
      </c>
      <c r="D129" s="166"/>
      <c r="E129" s="167"/>
      <c r="F129" s="168"/>
      <c r="G129" s="168">
        <f>SUMIF(AG130:AG135,"&lt;&gt;NOR",G130:G135)</f>
        <v>50000</v>
      </c>
      <c r="H129" s="168"/>
      <c r="I129" s="168">
        <f>SUM(I130:I135)</f>
        <v>0</v>
      </c>
      <c r="J129" s="168"/>
      <c r="K129" s="168">
        <f>SUM(K130:K135)</f>
        <v>50000</v>
      </c>
      <c r="L129" s="168"/>
      <c r="M129" s="168">
        <f>SUM(M130:M135)</f>
        <v>60500</v>
      </c>
      <c r="N129" s="167"/>
      <c r="O129" s="167">
        <f>SUM(O130:O135)</f>
        <v>0</v>
      </c>
      <c r="P129" s="167"/>
      <c r="Q129" s="167">
        <f>SUM(Q130:Q135)</f>
        <v>0</v>
      </c>
      <c r="R129" s="168"/>
      <c r="S129" s="168"/>
      <c r="T129" s="169"/>
      <c r="U129" s="163"/>
      <c r="V129" s="163">
        <f>SUM(V130:V135)</f>
        <v>0</v>
      </c>
      <c r="W129" s="163"/>
      <c r="X129" s="163"/>
      <c r="Y129" s="163"/>
      <c r="AG129" t="s">
        <v>105</v>
      </c>
    </row>
    <row r="130" spans="1:60" outlineLevel="1">
      <c r="A130" s="171">
        <v>49</v>
      </c>
      <c r="B130" s="172" t="s">
        <v>283</v>
      </c>
      <c r="C130" s="187" t="s">
        <v>284</v>
      </c>
      <c r="D130" s="173" t="s">
        <v>273</v>
      </c>
      <c r="E130" s="174">
        <v>1</v>
      </c>
      <c r="F130" s="175">
        <v>5000</v>
      </c>
      <c r="G130" s="176">
        <f>ROUND(E130*F130,2)</f>
        <v>5000</v>
      </c>
      <c r="H130" s="175">
        <v>0</v>
      </c>
      <c r="I130" s="176">
        <f>ROUND(E130*H130,2)</f>
        <v>0</v>
      </c>
      <c r="J130" s="175">
        <v>5000</v>
      </c>
      <c r="K130" s="176">
        <f>ROUND(E130*J130,2)</f>
        <v>5000</v>
      </c>
      <c r="L130" s="176">
        <v>21</v>
      </c>
      <c r="M130" s="176">
        <f>G130*(1+L130/100)</f>
        <v>6050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109</v>
      </c>
      <c r="T130" s="177" t="s">
        <v>220</v>
      </c>
      <c r="U130" s="158">
        <v>0</v>
      </c>
      <c r="V130" s="158">
        <f>ROUND(E130*U130,2)</f>
        <v>0</v>
      </c>
      <c r="W130" s="158"/>
      <c r="X130" s="158" t="s">
        <v>274</v>
      </c>
      <c r="Y130" s="158" t="s">
        <v>111</v>
      </c>
      <c r="Z130" s="148"/>
      <c r="AA130" s="148"/>
      <c r="AB130" s="148"/>
      <c r="AC130" s="148"/>
      <c r="AD130" s="148"/>
      <c r="AE130" s="148"/>
      <c r="AF130" s="148"/>
      <c r="AG130" s="148" t="s">
        <v>285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4" outlineLevel="2">
      <c r="A131" s="155"/>
      <c r="B131" s="156"/>
      <c r="C131" s="363" t="s">
        <v>286</v>
      </c>
      <c r="D131" s="364"/>
      <c r="E131" s="364"/>
      <c r="F131" s="364"/>
      <c r="G131" s="364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118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85" t="str">
        <f>C131</f>
        <v>náklady spojené s provedením všech technickými normami předepsaných zkoušek a revizí stavebních konstrukcí nebo stavebních prací.</v>
      </c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71">
        <v>50</v>
      </c>
      <c r="B132" s="172" t="s">
        <v>287</v>
      </c>
      <c r="C132" s="187" t="s">
        <v>288</v>
      </c>
      <c r="D132" s="173" t="s">
        <v>273</v>
      </c>
      <c r="E132" s="174">
        <v>3</v>
      </c>
      <c r="F132" s="175">
        <v>10000</v>
      </c>
      <c r="G132" s="176">
        <f>ROUND(E132*F132,2)</f>
        <v>30000</v>
      </c>
      <c r="H132" s="175">
        <v>0</v>
      </c>
      <c r="I132" s="176">
        <f>ROUND(E132*H132,2)</f>
        <v>0</v>
      </c>
      <c r="J132" s="175">
        <v>10000</v>
      </c>
      <c r="K132" s="176">
        <f>ROUND(E132*J132,2)</f>
        <v>30000</v>
      </c>
      <c r="L132" s="176">
        <v>21</v>
      </c>
      <c r="M132" s="176">
        <f>G132*(1+L132/100)</f>
        <v>36300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109</v>
      </c>
      <c r="T132" s="177" t="s">
        <v>220</v>
      </c>
      <c r="U132" s="158">
        <v>0</v>
      </c>
      <c r="V132" s="158">
        <f>ROUND(E132*U132,2)</f>
        <v>0</v>
      </c>
      <c r="W132" s="158"/>
      <c r="X132" s="158" t="s">
        <v>274</v>
      </c>
      <c r="Y132" s="158" t="s">
        <v>111</v>
      </c>
      <c r="Z132" s="148"/>
      <c r="AA132" s="148"/>
      <c r="AB132" s="148"/>
      <c r="AC132" s="148"/>
      <c r="AD132" s="148"/>
      <c r="AE132" s="148"/>
      <c r="AF132" s="148"/>
      <c r="AG132" s="148" t="s">
        <v>285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>
      <c r="A133" s="155"/>
      <c r="B133" s="156"/>
      <c r="C133" s="363" t="s">
        <v>289</v>
      </c>
      <c r="D133" s="364"/>
      <c r="E133" s="364"/>
      <c r="F133" s="364"/>
      <c r="G133" s="364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118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>
      <c r="A134" s="171">
        <v>51</v>
      </c>
      <c r="B134" s="172" t="s">
        <v>290</v>
      </c>
      <c r="C134" s="187" t="s">
        <v>291</v>
      </c>
      <c r="D134" s="173" t="s">
        <v>273</v>
      </c>
      <c r="E134" s="174">
        <v>1</v>
      </c>
      <c r="F134" s="175">
        <v>15000</v>
      </c>
      <c r="G134" s="176">
        <f>ROUND(E134*F134,2)</f>
        <v>15000</v>
      </c>
      <c r="H134" s="175">
        <v>0</v>
      </c>
      <c r="I134" s="176">
        <f>ROUND(E134*H134,2)</f>
        <v>0</v>
      </c>
      <c r="J134" s="175">
        <v>15000</v>
      </c>
      <c r="K134" s="176">
        <f>ROUND(E134*J134,2)</f>
        <v>15000</v>
      </c>
      <c r="L134" s="176">
        <v>21</v>
      </c>
      <c r="M134" s="176">
        <f>G134*(1+L134/100)</f>
        <v>18150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109</v>
      </c>
      <c r="T134" s="177" t="s">
        <v>220</v>
      </c>
      <c r="U134" s="158">
        <v>0</v>
      </c>
      <c r="V134" s="158">
        <f>ROUND(E134*U134,2)</f>
        <v>0</v>
      </c>
      <c r="W134" s="158"/>
      <c r="X134" s="158" t="s">
        <v>274</v>
      </c>
      <c r="Y134" s="158" t="s">
        <v>111</v>
      </c>
      <c r="Z134" s="148"/>
      <c r="AA134" s="148"/>
      <c r="AB134" s="148"/>
      <c r="AC134" s="148"/>
      <c r="AD134" s="148"/>
      <c r="AE134" s="148"/>
      <c r="AF134" s="148"/>
      <c r="AG134" s="148" t="s">
        <v>285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>
      <c r="A135" s="155"/>
      <c r="B135" s="156"/>
      <c r="C135" s="363" t="s">
        <v>292</v>
      </c>
      <c r="D135" s="364"/>
      <c r="E135" s="364"/>
      <c r="F135" s="364"/>
      <c r="G135" s="364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118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85" t="str">
        <f>C135</f>
        <v>Náklady na provedení skutečného zaměření stavby v rozsahu nezbytném pro zápis změny do katastru nemovitostí.</v>
      </c>
      <c r="BB135" s="148"/>
      <c r="BC135" s="148"/>
      <c r="BD135" s="148"/>
      <c r="BE135" s="148"/>
      <c r="BF135" s="148"/>
      <c r="BG135" s="148"/>
      <c r="BH135" s="148"/>
    </row>
    <row r="136" spans="1:60">
      <c r="A136" s="3"/>
      <c r="B136" s="4"/>
      <c r="C136" s="19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90</v>
      </c>
    </row>
    <row r="137" spans="1:60">
      <c r="A137" s="151"/>
      <c r="B137" s="152" t="s">
        <v>31</v>
      </c>
      <c r="C137" s="191"/>
      <c r="D137" s="153"/>
      <c r="E137" s="154"/>
      <c r="F137" s="154"/>
      <c r="G137" s="170">
        <f>G8+G46+G65+G72+G78+G97+G107+G114+G116+G122+G129</f>
        <v>3922735.67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3922735.67</v>
      </c>
      <c r="AG137" t="s">
        <v>293</v>
      </c>
    </row>
    <row r="138" spans="1:60">
      <c r="A138" s="3"/>
      <c r="B138" s="4"/>
      <c r="C138" s="19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>
      <c r="A139" s="365" t="s">
        <v>294</v>
      </c>
      <c r="B139" s="365"/>
      <c r="C139" s="19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ht="14">
      <c r="A140" s="3"/>
      <c r="B140" s="4" t="s">
        <v>295</v>
      </c>
      <c r="C140" s="190" t="s">
        <v>296</v>
      </c>
      <c r="D140" s="6"/>
      <c r="E140" s="3">
        <v>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297</v>
      </c>
    </row>
    <row r="141" spans="1:60" ht="14">
      <c r="A141" s="3"/>
      <c r="B141" s="4" t="s">
        <v>298</v>
      </c>
      <c r="C141" s="190" t="s">
        <v>299</v>
      </c>
      <c r="D141" s="6"/>
      <c r="E141" s="3">
        <v>0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297</v>
      </c>
    </row>
    <row r="142" spans="1:60" ht="14">
      <c r="A142" s="3"/>
      <c r="B142" s="4" t="s">
        <v>300</v>
      </c>
      <c r="C142" s="190" t="s">
        <v>301</v>
      </c>
      <c r="D142" s="6"/>
      <c r="E142" s="3">
        <v>0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G142" t="s">
        <v>297</v>
      </c>
    </row>
    <row r="143" spans="1:60" ht="14">
      <c r="A143" s="3"/>
      <c r="B143" s="4" t="s">
        <v>302</v>
      </c>
      <c r="C143" s="190" t="s">
        <v>303</v>
      </c>
      <c r="D143" s="6"/>
      <c r="E143" s="3">
        <v>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G143" t="s">
        <v>297</v>
      </c>
    </row>
    <row r="144" spans="1:60" ht="14">
      <c r="A144" s="3"/>
      <c r="B144" s="4" t="s">
        <v>304</v>
      </c>
      <c r="C144" s="190" t="s">
        <v>305</v>
      </c>
      <c r="D144" s="6"/>
      <c r="E144" s="3">
        <v>263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G144" t="s">
        <v>297</v>
      </c>
    </row>
    <row r="145" spans="1:34" ht="14">
      <c r="A145" s="3"/>
      <c r="B145" s="4"/>
      <c r="C145" s="192" t="s">
        <v>388</v>
      </c>
      <c r="D145" s="161"/>
      <c r="E145" s="162">
        <v>263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114</v>
      </c>
      <c r="AH145">
        <v>0</v>
      </c>
    </row>
    <row r="146" spans="1:34" ht="14">
      <c r="A146" s="3"/>
      <c r="B146" s="4" t="s">
        <v>214</v>
      </c>
      <c r="C146" s="193" t="s">
        <v>307</v>
      </c>
      <c r="D146" s="161"/>
      <c r="E146" s="162">
        <v>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G146" t="s">
        <v>297</v>
      </c>
    </row>
    <row r="147" spans="1:34" ht="14">
      <c r="A147" s="3"/>
      <c r="B147" s="4" t="s">
        <v>309</v>
      </c>
      <c r="C147" s="193" t="s">
        <v>310</v>
      </c>
      <c r="D147" s="161"/>
      <c r="E147" s="162">
        <v>0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G147" t="s">
        <v>297</v>
      </c>
    </row>
    <row r="148" spans="1:34" ht="14">
      <c r="A148" s="3"/>
      <c r="B148" s="4" t="s">
        <v>311</v>
      </c>
      <c r="C148" s="193" t="s">
        <v>312</v>
      </c>
      <c r="D148" s="161"/>
      <c r="E148" s="162">
        <v>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G148" t="s">
        <v>297</v>
      </c>
    </row>
    <row r="149" spans="1:34" ht="14">
      <c r="A149" s="3"/>
      <c r="B149" s="4" t="s">
        <v>313</v>
      </c>
      <c r="C149" s="193" t="s">
        <v>314</v>
      </c>
      <c r="D149" s="161"/>
      <c r="E149" s="162">
        <v>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297</v>
      </c>
    </row>
    <row r="150" spans="1:34" ht="14">
      <c r="A150" s="3"/>
      <c r="B150" s="4" t="s">
        <v>315</v>
      </c>
      <c r="C150" s="193" t="s">
        <v>316</v>
      </c>
      <c r="D150" s="161"/>
      <c r="E150" s="162">
        <v>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G150" t="s">
        <v>297</v>
      </c>
    </row>
    <row r="151" spans="1:34" ht="14">
      <c r="A151" s="3"/>
      <c r="B151" s="4" t="s">
        <v>317</v>
      </c>
      <c r="C151" s="193" t="s">
        <v>318</v>
      </c>
      <c r="D151" s="161"/>
      <c r="E151" s="162">
        <v>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G151" t="s">
        <v>297</v>
      </c>
    </row>
    <row r="152" spans="1:34" ht="14">
      <c r="A152" s="3"/>
      <c r="B152" s="4" t="s">
        <v>319</v>
      </c>
      <c r="C152" s="193" t="s">
        <v>320</v>
      </c>
      <c r="D152" s="161"/>
      <c r="E152" s="162">
        <v>0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297</v>
      </c>
    </row>
    <row r="153" spans="1:34" ht="14">
      <c r="A153" s="3"/>
      <c r="B153" s="4" t="s">
        <v>321</v>
      </c>
      <c r="C153" s="193" t="s">
        <v>322</v>
      </c>
      <c r="D153" s="161"/>
      <c r="E153" s="162">
        <v>454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297</v>
      </c>
    </row>
    <row r="154" spans="1:34" ht="14">
      <c r="A154" s="3"/>
      <c r="B154" s="4"/>
      <c r="C154" s="192" t="s">
        <v>389</v>
      </c>
      <c r="D154" s="161"/>
      <c r="E154" s="162">
        <v>454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G154" t="s">
        <v>114</v>
      </c>
      <c r="AH154">
        <v>0</v>
      </c>
    </row>
    <row r="155" spans="1:34" ht="14">
      <c r="A155" s="3"/>
      <c r="B155" s="4" t="s">
        <v>323</v>
      </c>
      <c r="C155" s="193" t="s">
        <v>324</v>
      </c>
      <c r="D155" s="161"/>
      <c r="E155" s="162">
        <v>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G155" t="s">
        <v>297</v>
      </c>
    </row>
    <row r="156" spans="1:34" ht="28">
      <c r="A156" s="3"/>
      <c r="B156" s="4" t="s">
        <v>48</v>
      </c>
      <c r="C156" s="193" t="s">
        <v>325</v>
      </c>
      <c r="D156" s="161"/>
      <c r="E156" s="162">
        <v>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G156" t="s">
        <v>297</v>
      </c>
    </row>
    <row r="157" spans="1:34" ht="14">
      <c r="A157" s="3"/>
      <c r="B157" s="4" t="s">
        <v>326</v>
      </c>
      <c r="C157" s="193" t="s">
        <v>327</v>
      </c>
      <c r="D157" s="161"/>
      <c r="E157" s="162">
        <v>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G157" t="s">
        <v>297</v>
      </c>
    </row>
    <row r="158" spans="1:34" ht="14">
      <c r="A158" s="3"/>
      <c r="B158" s="4" t="s">
        <v>328</v>
      </c>
      <c r="C158" s="193" t="s">
        <v>329</v>
      </c>
      <c r="D158" s="161"/>
      <c r="E158" s="162">
        <v>0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G158" t="s">
        <v>297</v>
      </c>
    </row>
    <row r="159" spans="1:34" ht="14">
      <c r="A159" s="3"/>
      <c r="B159" s="4" t="s">
        <v>182</v>
      </c>
      <c r="C159" s="193" t="s">
        <v>330</v>
      </c>
      <c r="D159" s="161"/>
      <c r="E159" s="162">
        <v>0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297</v>
      </c>
    </row>
    <row r="160" spans="1:34" ht="14">
      <c r="A160" s="3"/>
      <c r="B160" s="4" t="s">
        <v>331</v>
      </c>
      <c r="C160" s="193" t="s">
        <v>332</v>
      </c>
      <c r="D160" s="161"/>
      <c r="E160" s="162">
        <v>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G160" t="s">
        <v>297</v>
      </c>
    </row>
    <row r="161" spans="1:34" ht="14">
      <c r="A161" s="3"/>
      <c r="B161" s="4" t="s">
        <v>333</v>
      </c>
      <c r="C161" s="193" t="s">
        <v>334</v>
      </c>
      <c r="D161" s="161"/>
      <c r="E161" s="162">
        <v>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G161" t="s">
        <v>297</v>
      </c>
    </row>
    <row r="162" spans="1:34" ht="14">
      <c r="A162" s="3"/>
      <c r="B162" s="4" t="s">
        <v>335</v>
      </c>
      <c r="C162" s="193" t="s">
        <v>336</v>
      </c>
      <c r="D162" s="161"/>
      <c r="E162" s="162">
        <v>857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297</v>
      </c>
    </row>
    <row r="163" spans="1:34" ht="14">
      <c r="A163" s="3"/>
      <c r="B163" s="4" t="s">
        <v>337</v>
      </c>
      <c r="C163" s="193" t="s">
        <v>338</v>
      </c>
      <c r="D163" s="161"/>
      <c r="E163" s="162">
        <v>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G163" t="s">
        <v>297</v>
      </c>
    </row>
    <row r="164" spans="1:34" ht="14">
      <c r="A164" s="3"/>
      <c r="B164" s="4" t="s">
        <v>153</v>
      </c>
      <c r="C164" s="193" t="s">
        <v>144</v>
      </c>
      <c r="D164" s="161"/>
      <c r="E164" s="162">
        <v>1954.5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G164" t="s">
        <v>297</v>
      </c>
    </row>
    <row r="165" spans="1:34" ht="14">
      <c r="A165" s="3"/>
      <c r="B165" s="4"/>
      <c r="C165" s="192" t="s">
        <v>390</v>
      </c>
      <c r="D165" s="161"/>
      <c r="E165" s="162">
        <v>1497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G165" t="s">
        <v>114</v>
      </c>
      <c r="AH165">
        <v>0</v>
      </c>
    </row>
    <row r="166" spans="1:34" ht="14" outlineLevel="1">
      <c r="A166" s="3"/>
      <c r="B166" s="4"/>
      <c r="C166" s="192" t="s">
        <v>391</v>
      </c>
      <c r="D166" s="161"/>
      <c r="E166" s="162">
        <v>457.5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G166" t="s">
        <v>114</v>
      </c>
      <c r="AH166">
        <v>0</v>
      </c>
    </row>
    <row r="167" spans="1:34" ht="14">
      <c r="A167" s="3"/>
      <c r="B167" s="4" t="s">
        <v>339</v>
      </c>
      <c r="C167" s="193" t="s">
        <v>340</v>
      </c>
      <c r="D167" s="161"/>
      <c r="E167" s="162">
        <v>0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G167" t="s">
        <v>297</v>
      </c>
    </row>
    <row r="168" spans="1:34" ht="14">
      <c r="A168" s="3"/>
      <c r="B168" s="4" t="s">
        <v>341</v>
      </c>
      <c r="C168" s="193" t="s">
        <v>342</v>
      </c>
      <c r="D168" s="161"/>
      <c r="E168" s="162">
        <v>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297</v>
      </c>
    </row>
    <row r="169" spans="1:34" ht="14">
      <c r="A169" s="3"/>
      <c r="B169" s="4" t="s">
        <v>113</v>
      </c>
      <c r="C169" s="193" t="s">
        <v>343</v>
      </c>
      <c r="D169" s="161"/>
      <c r="E169" s="162">
        <v>750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G169" t="s">
        <v>297</v>
      </c>
    </row>
    <row r="170" spans="1:34" ht="14">
      <c r="A170" s="3"/>
      <c r="B170" s="4"/>
      <c r="C170" s="192" t="s">
        <v>392</v>
      </c>
      <c r="D170" s="161"/>
      <c r="E170" s="162">
        <v>750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G170" t="s">
        <v>114</v>
      </c>
      <c r="AH170">
        <v>0</v>
      </c>
    </row>
    <row r="171" spans="1:34" ht="14">
      <c r="A171" s="3"/>
      <c r="B171" s="4" t="s">
        <v>119</v>
      </c>
      <c r="C171" s="193" t="s">
        <v>344</v>
      </c>
      <c r="D171" s="161"/>
      <c r="E171" s="162">
        <v>35.505000000000003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297</v>
      </c>
    </row>
    <row r="172" spans="1:34" ht="14">
      <c r="A172" s="3"/>
      <c r="B172" s="4"/>
      <c r="C172" s="192" t="s">
        <v>345</v>
      </c>
      <c r="D172" s="161"/>
      <c r="E172" s="162">
        <v>35.505000000000003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G172" t="s">
        <v>114</v>
      </c>
      <c r="AH172">
        <v>0</v>
      </c>
    </row>
    <row r="173" spans="1:34" ht="14" outlineLevel="1">
      <c r="A173" s="3"/>
      <c r="B173" s="4"/>
      <c r="C173" s="192" t="s">
        <v>346</v>
      </c>
      <c r="D173" s="161"/>
      <c r="E173" s="16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G173" t="s">
        <v>114</v>
      </c>
      <c r="AH173">
        <v>0</v>
      </c>
    </row>
    <row r="174" spans="1:34" ht="14" outlineLevel="1">
      <c r="A174" s="3"/>
      <c r="B174" s="4"/>
      <c r="C174" s="192" t="s">
        <v>347</v>
      </c>
      <c r="D174" s="161"/>
      <c r="E174" s="16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G174" t="s">
        <v>114</v>
      </c>
      <c r="AH174">
        <v>0</v>
      </c>
    </row>
    <row r="175" spans="1:34" ht="14" outlineLevel="1">
      <c r="A175" s="3"/>
      <c r="B175" s="4"/>
      <c r="C175" s="192" t="s">
        <v>348</v>
      </c>
      <c r="D175" s="161"/>
      <c r="E175" s="16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G175" t="s">
        <v>114</v>
      </c>
      <c r="AH175">
        <v>0</v>
      </c>
    </row>
    <row r="176" spans="1:34" ht="14">
      <c r="A176" s="3"/>
      <c r="B176" s="4" t="s">
        <v>123</v>
      </c>
      <c r="C176" s="193" t="s">
        <v>349</v>
      </c>
      <c r="D176" s="161"/>
      <c r="E176" s="162">
        <v>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297</v>
      </c>
    </row>
    <row r="177" spans="1:34" ht="14">
      <c r="A177" s="3"/>
      <c r="B177" s="4"/>
      <c r="C177" s="192" t="s">
        <v>350</v>
      </c>
      <c r="D177" s="161"/>
      <c r="E177" s="16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G177" t="s">
        <v>114</v>
      </c>
      <c r="AH177">
        <v>0</v>
      </c>
    </row>
    <row r="178" spans="1:34" ht="14" outlineLevel="1">
      <c r="A178" s="3"/>
      <c r="B178" s="4"/>
      <c r="C178" s="192" t="s">
        <v>351</v>
      </c>
      <c r="D178" s="161"/>
      <c r="E178" s="16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G178" t="s">
        <v>114</v>
      </c>
      <c r="AH178">
        <v>0</v>
      </c>
    </row>
    <row r="179" spans="1:34" ht="14" outlineLevel="1">
      <c r="A179" s="3"/>
      <c r="B179" s="4"/>
      <c r="C179" s="192" t="s">
        <v>352</v>
      </c>
      <c r="D179" s="161"/>
      <c r="E179" s="16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G179" t="s">
        <v>114</v>
      </c>
      <c r="AH179">
        <v>0</v>
      </c>
    </row>
    <row r="180" spans="1:34" ht="14" outlineLevel="1">
      <c r="A180" s="3"/>
      <c r="B180" s="4"/>
      <c r="C180" s="192" t="s">
        <v>353</v>
      </c>
      <c r="D180" s="161"/>
      <c r="E180" s="16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G180" t="s">
        <v>114</v>
      </c>
      <c r="AH180">
        <v>0</v>
      </c>
    </row>
    <row r="181" spans="1:34" ht="14" outlineLevel="1">
      <c r="A181" s="3"/>
      <c r="B181" s="4"/>
      <c r="C181" s="192" t="s">
        <v>354</v>
      </c>
      <c r="D181" s="161"/>
      <c r="E181" s="16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G181" t="s">
        <v>114</v>
      </c>
      <c r="AH181">
        <v>0</v>
      </c>
    </row>
    <row r="182" spans="1:34" ht="14">
      <c r="A182" s="3"/>
      <c r="B182" s="4" t="s">
        <v>355</v>
      </c>
      <c r="C182" s="190" t="s">
        <v>356</v>
      </c>
      <c r="D182" s="6"/>
      <c r="E182" s="3">
        <v>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G182" t="s">
        <v>297</v>
      </c>
    </row>
    <row r="183" spans="1:34" ht="14">
      <c r="A183" s="3"/>
      <c r="B183" s="4" t="s">
        <v>357</v>
      </c>
      <c r="C183" s="190" t="s">
        <v>358</v>
      </c>
      <c r="D183" s="6"/>
      <c r="E183" s="3">
        <v>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G183" t="s">
        <v>297</v>
      </c>
    </row>
    <row r="184" spans="1:34">
      <c r="A184" s="3"/>
      <c r="B184" s="4"/>
      <c r="C184" s="190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4">
      <c r="A185" s="3"/>
      <c r="B185" s="4"/>
      <c r="C185" s="190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4">
      <c r="A186" s="3"/>
      <c r="B186" s="4"/>
      <c r="C186" s="190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34">
      <c r="A187" s="365" t="s">
        <v>359</v>
      </c>
      <c r="B187" s="365"/>
      <c r="C187" s="366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34">
      <c r="A188" s="351"/>
      <c r="B188" s="352"/>
      <c r="C188" s="353"/>
      <c r="D188" s="352"/>
      <c r="E188" s="352"/>
      <c r="F188" s="352"/>
      <c r="G188" s="35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G188" t="s">
        <v>360</v>
      </c>
    </row>
    <row r="189" spans="1:34">
      <c r="A189" s="355"/>
      <c r="B189" s="356"/>
      <c r="C189" s="357"/>
      <c r="D189" s="356"/>
      <c r="E189" s="356"/>
      <c r="F189" s="356"/>
      <c r="G189" s="35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34">
      <c r="A190" s="355"/>
      <c r="B190" s="356"/>
      <c r="C190" s="357"/>
      <c r="D190" s="356"/>
      <c r="E190" s="356"/>
      <c r="F190" s="356"/>
      <c r="G190" s="35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34">
      <c r="A191" s="355"/>
      <c r="B191" s="356"/>
      <c r="C191" s="357"/>
      <c r="D191" s="356"/>
      <c r="E191" s="356"/>
      <c r="F191" s="356"/>
      <c r="G191" s="35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34">
      <c r="A192" s="359"/>
      <c r="B192" s="360"/>
      <c r="C192" s="361"/>
      <c r="D192" s="360"/>
      <c r="E192" s="360"/>
      <c r="F192" s="360"/>
      <c r="G192" s="36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>
      <c r="A193" s="3"/>
      <c r="B193" s="4"/>
      <c r="C193" s="190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>
      <c r="C194" s="194"/>
      <c r="D194" s="10"/>
      <c r="AG194" t="s">
        <v>361</v>
      </c>
    </row>
    <row r="195" spans="1:33">
      <c r="D195" s="10"/>
    </row>
    <row r="196" spans="1:33">
      <c r="D196" s="10"/>
    </row>
    <row r="197" spans="1:33">
      <c r="D197" s="10"/>
    </row>
    <row r="198" spans="1:33">
      <c r="D198" s="10"/>
    </row>
    <row r="199" spans="1:33">
      <c r="D199" s="10"/>
    </row>
    <row r="200" spans="1:33">
      <c r="D200" s="10"/>
    </row>
    <row r="201" spans="1:33">
      <c r="D201" s="10"/>
    </row>
    <row r="202" spans="1:33">
      <c r="D202" s="10"/>
    </row>
    <row r="203" spans="1:33">
      <c r="D203" s="10"/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24">
    <mergeCell ref="C131:G131"/>
    <mergeCell ref="C133:G133"/>
    <mergeCell ref="C135:G135"/>
    <mergeCell ref="A188:G192"/>
    <mergeCell ref="A139:B139"/>
    <mergeCell ref="A187:C187"/>
    <mergeCell ref="C15:G15"/>
    <mergeCell ref="C34:G34"/>
    <mergeCell ref="C39:G39"/>
    <mergeCell ref="C42:G42"/>
    <mergeCell ref="C128:G128"/>
    <mergeCell ref="C119:G119"/>
    <mergeCell ref="C121:G121"/>
    <mergeCell ref="C124:G124"/>
    <mergeCell ref="C126:G126"/>
    <mergeCell ref="C51:G51"/>
    <mergeCell ref="C74:G74"/>
    <mergeCell ref="C93:G93"/>
    <mergeCell ref="C102:G102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Pokyny pro vyplnění</vt:lpstr>
      <vt:lpstr>Stavba 1.1</vt:lpstr>
      <vt:lpstr>VzorPolozky</vt:lpstr>
      <vt:lpstr>01 P1.1 Pol</vt:lpstr>
      <vt:lpstr>02 P1 Pol</vt:lpstr>
      <vt:lpstr>'Stavba 1.1'!CenaCelkemVypocet</vt:lpstr>
      <vt:lpstr>'02 P1 Pol'!Názvy_tisku</vt:lpstr>
      <vt:lpstr>'02 P1 Pol'!Oblast_tisku</vt:lpstr>
      <vt:lpstr>'Stavba 1.1'!ZakladDPHSniVypocet</vt:lpstr>
      <vt:lpstr>'Stavba 1.1'!ZakladDPHZaklVypocet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Pavlacký</dc:creator>
  <cp:lastModifiedBy>Miloš Axmann</cp:lastModifiedBy>
  <cp:lastPrinted>2024-09-09T13:05:17Z</cp:lastPrinted>
  <dcterms:created xsi:type="dcterms:W3CDTF">2009-04-08T07:15:50Z</dcterms:created>
  <dcterms:modified xsi:type="dcterms:W3CDTF">2024-10-11T12:28:27Z</dcterms:modified>
</cp:coreProperties>
</file>